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Arkusz1" sheetId="1" r:id="rId1"/>
    <sheet name="Arkusz2" sheetId="2" state="hidden" r:id="rId2"/>
    <sheet name="rozbicie pojemności na pojemnik" sheetId="3" state="hidden" r:id="rId3"/>
    <sheet name="Arkusz4" sheetId="5" state="hidden" r:id="rId4"/>
  </sheets>
  <calcPr calcId="152511"/>
</workbook>
</file>

<file path=xl/calcChain.xml><?xml version="1.0" encoding="utf-8"?>
<calcChain xmlns="http://schemas.openxmlformats.org/spreadsheetml/2006/main">
  <c r="B11" i="1" l="1"/>
  <c r="J32" i="1" l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31" i="1"/>
  <c r="G31" i="1"/>
  <c r="J8" i="1" l="1"/>
  <c r="O19" i="1"/>
  <c r="H8" i="5"/>
  <c r="E10" i="1"/>
  <c r="O6" i="1"/>
  <c r="J6" i="1"/>
  <c r="E6" i="1"/>
  <c r="G90" i="1"/>
  <c r="G10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1" i="1"/>
  <c r="G92" i="1"/>
  <c r="G93" i="1"/>
  <c r="G94" i="1"/>
  <c r="G95" i="1"/>
  <c r="G96" i="1"/>
  <c r="G97" i="1"/>
  <c r="G98" i="1"/>
  <c r="G99" i="1"/>
  <c r="G100" i="1"/>
  <c r="G102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5" i="1"/>
  <c r="F96" i="1"/>
  <c r="F97" i="1"/>
  <c r="F98" i="1"/>
  <c r="F99" i="1"/>
  <c r="F100" i="1"/>
  <c r="F101" i="1"/>
  <c r="F102" i="1"/>
  <c r="F94" i="1"/>
  <c r="F5" i="5"/>
  <c r="F6" i="5"/>
  <c r="F7" i="5"/>
  <c r="F8" i="5"/>
  <c r="F9" i="5"/>
  <c r="F16" i="5" s="1"/>
  <c r="F10" i="5"/>
  <c r="F11" i="5"/>
  <c r="F12" i="5"/>
  <c r="F13" i="5"/>
  <c r="F14" i="5"/>
  <c r="F4" i="5"/>
  <c r="E5" i="5"/>
  <c r="E6" i="5"/>
  <c r="E7" i="5"/>
  <c r="E8" i="5"/>
  <c r="E9" i="5"/>
  <c r="E16" i="5" s="1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O8" i="1" l="1"/>
  <c r="P8" i="1" s="1"/>
  <c r="R8" i="1" s="1"/>
  <c r="E8" i="1"/>
  <c r="F8" i="1" s="1"/>
  <c r="H8" i="1" s="1"/>
  <c r="E19" i="1"/>
  <c r="F19" i="1" s="1"/>
  <c r="H19" i="1" s="1"/>
  <c r="J19" i="1"/>
  <c r="K19" i="1" s="1"/>
  <c r="M19" i="1" s="1"/>
  <c r="O9" i="1"/>
  <c r="O10" i="1"/>
  <c r="P10" i="1" s="1"/>
  <c r="J10" i="1"/>
  <c r="K10" i="1" s="1"/>
  <c r="O7" i="1"/>
  <c r="E9" i="1"/>
  <c r="E7" i="1"/>
  <c r="F7" i="1" s="1"/>
  <c r="H7" i="1" s="1"/>
  <c r="J7" i="1"/>
  <c r="K7" i="1" s="1"/>
  <c r="P19" i="1"/>
  <c r="R19" i="1" s="1"/>
  <c r="D40" i="1"/>
  <c r="D85" i="1"/>
  <c r="D84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39" i="1"/>
  <c r="D38" i="1"/>
  <c r="D37" i="1"/>
  <c r="D86" i="1"/>
  <c r="D87" i="1"/>
  <c r="D88" i="1"/>
  <c r="D89" i="1"/>
  <c r="D90" i="1"/>
  <c r="D92" i="1"/>
  <c r="D93" i="1"/>
  <c r="D94" i="1"/>
  <c r="D95" i="1"/>
  <c r="D97" i="1"/>
  <c r="D99" i="1"/>
  <c r="P10" i="2"/>
  <c r="P6" i="1"/>
  <c r="R6" i="1" s="1"/>
  <c r="F6" i="1"/>
  <c r="H6" i="1" s="1"/>
  <c r="K6" i="1"/>
  <c r="M6" i="1" s="1"/>
  <c r="K8" i="1"/>
  <c r="M8" i="1" s="1"/>
  <c r="F10" i="1"/>
  <c r="H10" i="1" s="1"/>
  <c r="M7" i="1" l="1"/>
  <c r="L7" i="1"/>
  <c r="G7" i="1"/>
  <c r="J9" i="1"/>
  <c r="K9" i="1" s="1"/>
  <c r="M9" i="1" s="1"/>
  <c r="F9" i="1"/>
  <c r="H9" i="1" s="1"/>
  <c r="P9" i="1"/>
  <c r="R9" i="1" s="1"/>
  <c r="M20" i="1"/>
  <c r="H20" i="1"/>
  <c r="Q19" i="1"/>
  <c r="R20" i="1"/>
  <c r="L19" i="1"/>
  <c r="G19" i="1"/>
  <c r="Q6" i="1"/>
  <c r="Q10" i="1"/>
  <c r="R10" i="1"/>
  <c r="L10" i="1"/>
  <c r="M10" i="1"/>
  <c r="Q8" i="1"/>
  <c r="L8" i="1"/>
  <c r="L6" i="1"/>
  <c r="G10" i="1"/>
  <c r="G8" i="1"/>
  <c r="G6" i="1"/>
  <c r="P7" i="1"/>
  <c r="G9" i="1" l="1"/>
  <c r="H11" i="1"/>
  <c r="L9" i="1"/>
  <c r="Q9" i="1"/>
  <c r="Q7" i="1"/>
  <c r="R7" i="1"/>
  <c r="R11" i="1" s="1"/>
  <c r="M11" i="1"/>
</calcChain>
</file>

<file path=xl/sharedStrings.xml><?xml version="1.0" encoding="utf-8"?>
<sst xmlns="http://schemas.openxmlformats.org/spreadsheetml/2006/main" count="362" uniqueCount="155">
  <si>
    <t>Pojemniki</t>
  </si>
  <si>
    <t>Papier</t>
  </si>
  <si>
    <t>Szkło</t>
  </si>
  <si>
    <t>Bio</t>
  </si>
  <si>
    <t>Zmieszane</t>
  </si>
  <si>
    <t>Opłata</t>
  </si>
  <si>
    <t>Progi</t>
  </si>
  <si>
    <t>Kubły</t>
  </si>
  <si>
    <t>120+60</t>
  </si>
  <si>
    <t>240+60</t>
  </si>
  <si>
    <t>360+60</t>
  </si>
  <si>
    <t>360+120</t>
  </si>
  <si>
    <t>360+120+60</t>
  </si>
  <si>
    <t>360+240</t>
  </si>
  <si>
    <t>660+60</t>
  </si>
  <si>
    <t>660+120</t>
  </si>
  <si>
    <t>660+120+60</t>
  </si>
  <si>
    <t>660+240</t>
  </si>
  <si>
    <t>660+240+60</t>
  </si>
  <si>
    <t>660+240+120</t>
  </si>
  <si>
    <t>660+240+120+60</t>
  </si>
  <si>
    <t>660+240+240</t>
  </si>
  <si>
    <t>660+240+240+60</t>
  </si>
  <si>
    <t>1100+60</t>
  </si>
  <si>
    <t>1100+120</t>
  </si>
  <si>
    <t>1100+120+60</t>
  </si>
  <si>
    <t>1100+240</t>
  </si>
  <si>
    <t>660+360+240</t>
  </si>
  <si>
    <t>660+660</t>
  </si>
  <si>
    <t>660+660+60</t>
  </si>
  <si>
    <t>1100+240+60</t>
  </si>
  <si>
    <t>660+660+120</t>
  </si>
  <si>
    <t>1100+360</t>
  </si>
  <si>
    <t>660+660+120+60</t>
  </si>
  <si>
    <t>1100+360+60</t>
  </si>
  <si>
    <t>660+660+240</t>
  </si>
  <si>
    <t>1100+360+120</t>
  </si>
  <si>
    <t>660+660+240+60</t>
  </si>
  <si>
    <t>1100+360+120+60</t>
  </si>
  <si>
    <t>660+660+360</t>
  </si>
  <si>
    <t>1100+360+240</t>
  </si>
  <si>
    <t>660+660+360+60</t>
  </si>
  <si>
    <t>1100+660</t>
  </si>
  <si>
    <t>660+660+360+120</t>
  </si>
  <si>
    <t>1100+660+60</t>
  </si>
  <si>
    <t>660+660+360+120+60</t>
  </si>
  <si>
    <t>1100+660+120</t>
  </si>
  <si>
    <t>660+660+360+240</t>
  </si>
  <si>
    <t>1100+660+120+60</t>
  </si>
  <si>
    <t>660+660+660</t>
  </si>
  <si>
    <t>1100+660+240</t>
  </si>
  <si>
    <t>660+660+660+60</t>
  </si>
  <si>
    <t>1100+660+240+60</t>
  </si>
  <si>
    <t>660+660+660+120</t>
  </si>
  <si>
    <t>1100+660+360</t>
  </si>
  <si>
    <t>660+660+660+120+60</t>
  </si>
  <si>
    <t>1100+660+360+60</t>
  </si>
  <si>
    <t>1100+1100</t>
  </si>
  <si>
    <t>660+660+660+240</t>
  </si>
  <si>
    <t>1100+1100+60</t>
  </si>
  <si>
    <t>660+660+660+240+60</t>
  </si>
  <si>
    <t>1100+660+360+120</t>
  </si>
  <si>
    <t>1100+660+360+120+60</t>
  </si>
  <si>
    <t>1100+1100+120</t>
  </si>
  <si>
    <t>660+660+660+360</t>
  </si>
  <si>
    <t>1100+660+360+240</t>
  </si>
  <si>
    <t>1100+1100+120+60</t>
  </si>
  <si>
    <t>660+660+660+360+60</t>
  </si>
  <si>
    <t>1100+660+660</t>
  </si>
  <si>
    <t>1100+1100+240</t>
  </si>
  <si>
    <t>660+660+660+360+120</t>
  </si>
  <si>
    <t>1100+660+660+60</t>
  </si>
  <si>
    <t>1100+1100+240+60</t>
  </si>
  <si>
    <t>660+660+660+360+120+60</t>
  </si>
  <si>
    <t>1100+660+660+120</t>
  </si>
  <si>
    <t>660+660+660+360+240</t>
  </si>
  <si>
    <t>1100+660+660+120+60</t>
  </si>
  <si>
    <t>1100+660+660+240</t>
  </si>
  <si>
    <t>1100+1100+360</t>
  </si>
  <si>
    <t>1100+1100+360+60</t>
  </si>
  <si>
    <t>1100+1100+360+120</t>
  </si>
  <si>
    <t>660+660+660+660</t>
  </si>
  <si>
    <t>660+660+660+660+60</t>
  </si>
  <si>
    <t>1100+660+660+240+60</t>
  </si>
  <si>
    <t>1100+1100+360+120+60</t>
  </si>
  <si>
    <t>660+660+660+660+120</t>
  </si>
  <si>
    <t>1100+660+660+360</t>
  </si>
  <si>
    <t>1100+1100+360+240</t>
  </si>
  <si>
    <t>660+660+660+660+120+60</t>
  </si>
  <si>
    <t>1100+660+660+360+60</t>
  </si>
  <si>
    <t>660+660+660+660+240</t>
  </si>
  <si>
    <t>1100+660+660+360+120</t>
  </si>
  <si>
    <t>1100+1100+660</t>
  </si>
  <si>
    <t>1100+1100+660+60</t>
  </si>
  <si>
    <t>660+660+660+660+240+60</t>
  </si>
  <si>
    <t>1100+660+660+360+120+60</t>
  </si>
  <si>
    <t>1100+1100+660+120</t>
  </si>
  <si>
    <t>660+660+660+660+360</t>
  </si>
  <si>
    <t>1100+660+660+360+240</t>
  </si>
  <si>
    <t>1100+1100+660+120+60</t>
  </si>
  <si>
    <t>660+660+660+660+360+60</t>
  </si>
  <si>
    <t>1100+660+660+660</t>
  </si>
  <si>
    <t>1100+1100+660+240</t>
  </si>
  <si>
    <t>660+660+660+660+360+120</t>
  </si>
  <si>
    <t>1100+660+660+660+60</t>
  </si>
  <si>
    <t>1100+1100+660+240+60</t>
  </si>
  <si>
    <t>660+660+660+660+360+120+60</t>
  </si>
  <si>
    <t>1100+660+660+660+120</t>
  </si>
  <si>
    <t>1100+1100+660+360</t>
  </si>
  <si>
    <t>660+660+660+660+360+240</t>
  </si>
  <si>
    <t>1100+660+660+660+120+60</t>
  </si>
  <si>
    <t>1100+1100+660+360+60</t>
  </si>
  <si>
    <t>660+660+660+660+660</t>
  </si>
  <si>
    <t>1100+660+660+660+240</t>
  </si>
  <si>
    <t>1100+1100+660+360+120</t>
  </si>
  <si>
    <t>660+660+660+660+660+60</t>
  </si>
  <si>
    <t>1100+660+660+660+240+60</t>
  </si>
  <si>
    <t>1100+1100+660+360+120+60</t>
  </si>
  <si>
    <t>660+660+660+660+660+120</t>
  </si>
  <si>
    <t>1100+660+660+660+360</t>
  </si>
  <si>
    <t>1100+1100+660+360+240</t>
  </si>
  <si>
    <t>660+660+660+660+660+120+60</t>
  </si>
  <si>
    <t>1100-3500</t>
  </si>
  <si>
    <t>5000-7000</t>
  </si>
  <si>
    <t>3500-5000</t>
  </si>
  <si>
    <t>7000-15000</t>
  </si>
  <si>
    <t>15000-36000</t>
  </si>
  <si>
    <t>SEGREGACJA</t>
  </si>
  <si>
    <t>BRAK SEGREGACJI</t>
  </si>
  <si>
    <t>Ilość powstających odpadów w miesiącu w litrach</t>
  </si>
  <si>
    <t>Częstotliwość I</t>
  </si>
  <si>
    <t>Częstotliwość III</t>
  </si>
  <si>
    <t>Częstotliwość IV</t>
  </si>
  <si>
    <t>660+360</t>
  </si>
  <si>
    <t>660+360+60</t>
  </si>
  <si>
    <t>60 l</t>
  </si>
  <si>
    <t>120 l</t>
  </si>
  <si>
    <t>240 l</t>
  </si>
  <si>
    <t>360 l</t>
  </si>
  <si>
    <t>660 l</t>
  </si>
  <si>
    <t>1100 l</t>
  </si>
  <si>
    <r>
      <t>od 1100 l do 3,5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włącznie</t>
    </r>
  </si>
  <si>
    <r>
      <t>od 3,5 do 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 włącznie</t>
    </r>
  </si>
  <si>
    <r>
      <t>od 5 do 7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 włącznie</t>
    </r>
  </si>
  <si>
    <r>
      <t>od 7 do 15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 włącznie</t>
    </r>
  </si>
  <si>
    <r>
      <t>od 15 do 36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</si>
  <si>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Pojemnik</t>
  </si>
  <si>
    <t>Segregacja</t>
  </si>
  <si>
    <t>Brak segregacji</t>
  </si>
  <si>
    <t>RAZEM</t>
  </si>
  <si>
    <t>Plastik, Papier, Metal</t>
  </si>
  <si>
    <t>Częstotliwość w m-cu</t>
  </si>
  <si>
    <t>Odpady na pojemnosć</t>
  </si>
  <si>
    <t>Odpady na pojemność</t>
  </si>
  <si>
    <t>Odpady na pojemności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</si>
</sst>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0" borderId="0" xfId="0" applyFill="1" applyBorder="1"/>
    <xf numFmtId="0" fontId="0" fillId="0" borderId="0" xfId="0" applyAlignment="1">
      <alignment horizontal="right"/>
    </xf>
    <xf numFmtId="0" fontId="0" fillId="7" borderId="0" xfId="0" applyFill="1"/>
    <xf numFmtId="0" fontId="0" fillId="0" borderId="0" xfId="0" applyNumberFormat="1" applyAlignment="1">
      <alignment horizontal="right"/>
    </xf>
    <xf numFmtId="0" fontId="0" fillId="0" borderId="0" xfId="0" applyNumberFormat="1"/>
    <xf numFmtId="164" fontId="0" fillId="0" borderId="0" xfId="0" applyNumberFormat="1"/>
    <xf numFmtId="0" fontId="0" fillId="0" borderId="10" xfId="0" applyBorder="1" applyAlignment="1">
      <alignment wrapText="1"/>
    </xf>
    <xf numFmtId="8" fontId="0" fillId="0" borderId="10" xfId="0" applyNumberFormat="1" applyBorder="1" applyAlignment="1">
      <alignment wrapText="1"/>
    </xf>
    <xf numFmtId="8" fontId="0" fillId="0" borderId="11" xfId="0" applyNumberFormat="1" applyBorder="1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6" borderId="1" xfId="0" applyFont="1" applyFill="1" applyBorder="1"/>
    <xf numFmtId="164" fontId="0" fillId="6" borderId="1" xfId="0" applyNumberFormat="1" applyFill="1" applyBorder="1"/>
    <xf numFmtId="0" fontId="3" fillId="9" borderId="1" xfId="0" applyFont="1" applyFill="1" applyBorder="1"/>
    <xf numFmtId="0" fontId="0" fillId="9" borderId="1" xfId="0" applyFill="1" applyBorder="1"/>
    <xf numFmtId="0" fontId="0" fillId="9" borderId="0" xfId="0" applyFill="1" applyBorder="1"/>
    <xf numFmtId="2" fontId="0" fillId="0" borderId="0" xfId="0" applyNumberFormat="1"/>
    <xf numFmtId="0" fontId="8" fillId="8" borderId="5" xfId="0" applyFont="1" applyFill="1" applyBorder="1"/>
    <xf numFmtId="0" fontId="9" fillId="6" borderId="1" xfId="0" applyFont="1" applyFill="1" applyBorder="1"/>
    <xf numFmtId="0" fontId="9" fillId="6" borderId="7" xfId="0" applyFont="1" applyFill="1" applyBorder="1"/>
    <xf numFmtId="0" fontId="9" fillId="6" borderId="9" xfId="0" applyFont="1" applyFill="1" applyBorder="1"/>
    <xf numFmtId="164" fontId="9" fillId="6" borderId="4" xfId="0" applyNumberFormat="1" applyFont="1" applyFill="1" applyBorder="1" applyAlignment="1">
      <alignment horizontal="right"/>
    </xf>
    <xf numFmtId="0" fontId="9" fillId="0" borderId="8" xfId="0" applyFont="1" applyBorder="1"/>
    <xf numFmtId="0" fontId="9" fillId="0" borderId="1" xfId="0" applyFont="1" applyBorder="1"/>
    <xf numFmtId="164" fontId="9" fillId="0" borderId="1" xfId="0" applyNumberFormat="1" applyFont="1" applyBorder="1" applyAlignment="1">
      <alignment horizontal="right"/>
    </xf>
    <xf numFmtId="0" fontId="9" fillId="2" borderId="3" xfId="0" applyFont="1" applyFill="1" applyBorder="1"/>
    <xf numFmtId="0" fontId="9" fillId="3" borderId="3" xfId="0" applyFont="1" applyFill="1" applyBorder="1"/>
    <xf numFmtId="0" fontId="9" fillId="4" borderId="3" xfId="0" applyFont="1" applyFill="1" applyBorder="1"/>
    <xf numFmtId="0" fontId="9" fillId="5" borderId="3" xfId="0" applyFont="1" applyFill="1" applyBorder="1"/>
    <xf numFmtId="0" fontId="5" fillId="0" borderId="1" xfId="0" applyFont="1" applyBorder="1"/>
    <xf numFmtId="0" fontId="10" fillId="0" borderId="1" xfId="0" applyNumberFormat="1" applyFont="1" applyBorder="1" applyAlignment="1" applyProtection="1">
      <alignment horizontal="right"/>
      <protection locked="0"/>
    </xf>
    <xf numFmtId="0" fontId="1" fillId="0" borderId="0" xfId="0" applyFont="1"/>
    <xf numFmtId="2" fontId="5" fillId="0" borderId="1" xfId="0" applyNumberFormat="1" applyFont="1" applyBorder="1" applyAlignment="1" applyProtection="1">
      <alignment horizontal="right"/>
      <protection locked="0"/>
    </xf>
    <xf numFmtId="0" fontId="5" fillId="3" borderId="1" xfId="0" applyFont="1" applyFill="1" applyBorder="1"/>
    <xf numFmtId="0" fontId="5" fillId="4" borderId="1" xfId="0" applyFont="1" applyFill="1" applyBorder="1"/>
    <xf numFmtId="0" fontId="5" fillId="5" borderId="3" xfId="0" applyFont="1" applyFill="1" applyBorder="1"/>
    <xf numFmtId="0" fontId="11" fillId="8" borderId="5" xfId="0" applyFont="1" applyFill="1" applyBorder="1"/>
    <xf numFmtId="164" fontId="5" fillId="6" borderId="0" xfId="0" applyNumberFormat="1" applyFont="1" applyFill="1" applyBorder="1"/>
    <xf numFmtId="164" fontId="5" fillId="0" borderId="0" xfId="0" applyNumberFormat="1" applyFont="1"/>
    <xf numFmtId="164" fontId="5" fillId="0" borderId="0" xfId="0" applyNumberFormat="1" applyFont="1" applyFill="1" applyBorder="1"/>
    <xf numFmtId="0" fontId="2" fillId="7" borderId="0" xfId="0" applyFont="1" applyFill="1" applyAlignment="1">
      <alignment horizontal="center"/>
    </xf>
    <xf numFmtId="0" fontId="1" fillId="10" borderId="1" xfId="0" applyFont="1" applyFill="1" applyBorder="1"/>
    <xf numFmtId="0" fontId="0" fillId="10" borderId="1" xfId="0" applyFill="1" applyBorder="1"/>
    <xf numFmtId="0" fontId="9" fillId="10" borderId="9" xfId="0" applyFont="1" applyFill="1" applyBorder="1" applyAlignment="1">
      <alignment horizontal="right"/>
    </xf>
    <xf numFmtId="164" fontId="9" fillId="10" borderId="4" xfId="0" applyNumberFormat="1" applyFont="1" applyFill="1" applyBorder="1" applyAlignment="1">
      <alignment horizontal="right"/>
    </xf>
    <xf numFmtId="0" fontId="9" fillId="10" borderId="1" xfId="0" applyFont="1" applyFill="1" applyBorder="1" applyAlignment="1">
      <alignment horizontal="right"/>
    </xf>
    <xf numFmtId="164" fontId="9" fillId="10" borderId="1" xfId="0" applyNumberFormat="1" applyFont="1" applyFill="1" applyBorder="1" applyAlignment="1">
      <alignment horizontal="right"/>
    </xf>
    <xf numFmtId="0" fontId="6" fillId="10" borderId="2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5" fillId="10" borderId="9" xfId="0" applyFont="1" applyFill="1" applyBorder="1"/>
    <xf numFmtId="0" fontId="5" fillId="10" borderId="13" xfId="0" applyFont="1" applyFill="1" applyBorder="1"/>
    <xf numFmtId="0" fontId="5" fillId="10" borderId="1" xfId="0" applyFont="1" applyFill="1" applyBorder="1"/>
    <xf numFmtId="0" fontId="7" fillId="10" borderId="2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 vertical="center"/>
    </xf>
    <xf numFmtId="0" fontId="5" fillId="10" borderId="1" xfId="0" applyFont="1" applyFill="1" applyBorder="1"/>
    <xf numFmtId="2" fontId="5" fillId="10" borderId="1" xfId="0" applyNumberFormat="1" applyFont="1" applyFill="1" applyBorder="1" applyAlignment="1">
      <alignment horizontal="right"/>
    </xf>
    <xf numFmtId="0" fontId="5" fillId="10" borderId="0" xfId="0" applyFont="1" applyFill="1" applyAlignment="1">
      <alignment horizontal="right"/>
    </xf>
    <xf numFmtId="0" fontId="9" fillId="10" borderId="0" xfId="0" applyFont="1" applyFill="1" applyBorder="1"/>
    <xf numFmtId="0" fontId="9" fillId="10" borderId="0" xfId="0" applyFont="1" applyFill="1"/>
    <xf numFmtId="164" fontId="5" fillId="10" borderId="0" xfId="0" applyNumberFormat="1" applyFont="1" applyFill="1" applyAlignment="1">
      <alignment horizontal="right"/>
    </xf>
    <xf numFmtId="164" fontId="9" fillId="10" borderId="0" xfId="0" applyNumberFormat="1" applyFont="1" applyFill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tabSelected="1" zoomScale="81" zoomScaleNormal="81" workbookViewId="0">
      <selection activeCell="B108" sqref="B108"/>
    </sheetView>
  </sheetViews>
  <sheetFormatPr defaultRowHeight="15" x14ac:dyDescent="0.25"/>
  <cols>
    <col min="1" max="1" width="50.7109375" customWidth="1"/>
    <col min="2" max="2" width="29.7109375" style="3" bestFit="1" customWidth="1"/>
    <col min="3" max="3" width="14.42578125" bestFit="1" customWidth="1"/>
    <col min="4" max="4" width="25.85546875" customWidth="1"/>
    <col min="5" max="5" width="7.85546875" hidden="1" customWidth="1"/>
    <col min="6" max="6" width="18.28515625" hidden="1" customWidth="1"/>
    <col min="7" max="7" width="28.140625" customWidth="1"/>
    <col min="8" max="8" width="18.5703125" customWidth="1"/>
    <col min="9" max="9" width="25" customWidth="1"/>
    <col min="10" max="10" width="9.140625" hidden="1" customWidth="1"/>
    <col min="11" max="11" width="4.140625" hidden="1" customWidth="1"/>
    <col min="12" max="12" width="30.85546875" customWidth="1"/>
    <col min="13" max="13" width="19" customWidth="1"/>
    <col min="14" max="14" width="25.28515625" customWidth="1"/>
    <col min="15" max="15" width="9.140625" hidden="1" customWidth="1"/>
    <col min="16" max="16" width="20.42578125" hidden="1" customWidth="1"/>
    <col min="17" max="17" width="37.28515625" customWidth="1"/>
    <col min="18" max="18" width="22.28515625" customWidth="1"/>
  </cols>
  <sheetData>
    <row r="1" spans="1:18" x14ac:dyDescent="0.25">
      <c r="A1" s="42" t="s">
        <v>127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15.75" thickBot="1" x14ac:dyDescent="0.3"/>
    <row r="4" spans="1:18" ht="23.25" x14ac:dyDescent="0.25">
      <c r="D4" s="49" t="s">
        <v>130</v>
      </c>
      <c r="E4" s="50"/>
      <c r="F4" s="50"/>
      <c r="G4" s="50"/>
      <c r="H4" s="50"/>
      <c r="I4" s="49" t="s">
        <v>131</v>
      </c>
      <c r="J4" s="50"/>
      <c r="K4" s="50"/>
      <c r="L4" s="50"/>
      <c r="M4" s="50"/>
      <c r="N4" s="49" t="s">
        <v>132</v>
      </c>
      <c r="O4" s="50"/>
      <c r="P4" s="50"/>
      <c r="Q4" s="50"/>
      <c r="R4" s="51"/>
    </row>
    <row r="5" spans="1:18" ht="21" customHeight="1" x14ac:dyDescent="0.35">
      <c r="A5" s="52" t="s">
        <v>129</v>
      </c>
      <c r="B5" s="53"/>
      <c r="C5" s="33"/>
      <c r="D5" s="43" t="s">
        <v>151</v>
      </c>
      <c r="E5" s="44"/>
      <c r="F5" s="44" t="s">
        <v>152</v>
      </c>
      <c r="G5" s="43" t="s">
        <v>0</v>
      </c>
      <c r="H5" s="43" t="s">
        <v>5</v>
      </c>
      <c r="I5" s="43" t="s">
        <v>151</v>
      </c>
      <c r="J5" s="43"/>
      <c r="K5" s="43" t="s">
        <v>153</v>
      </c>
      <c r="L5" s="43" t="s">
        <v>0</v>
      </c>
      <c r="M5" s="43" t="s">
        <v>5</v>
      </c>
      <c r="N5" s="43" t="s">
        <v>151</v>
      </c>
      <c r="O5" s="43"/>
      <c r="P5" s="43" t="s">
        <v>154</v>
      </c>
      <c r="Q5" s="43" t="s">
        <v>0</v>
      </c>
      <c r="R5" s="43" t="s">
        <v>5</v>
      </c>
    </row>
    <row r="6" spans="1:18" ht="21" hidden="1" x14ac:dyDescent="0.35">
      <c r="A6" s="31" t="s">
        <v>1</v>
      </c>
      <c r="B6" s="32"/>
      <c r="D6" s="27">
        <v>1.08</v>
      </c>
      <c r="E6" s="20">
        <f>ROUND(B6/D6,2)</f>
        <v>0</v>
      </c>
      <c r="F6" s="21">
        <f>INDEX($A$31:$A$102,MATCH(E6,$A$31:$A$102,-1))</f>
        <v>0</v>
      </c>
      <c r="G6" s="22">
        <f>LOOKUP(F6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1100-3500","1100-3500","3500-5000","5000-7000","7000-15000","15000-36000"})</f>
        <v>0</v>
      </c>
      <c r="H6" s="23">
        <f>LOOKUP(F6,{0;60;120;180;240;300;360;420;480;540;600;660;720;780;840;900;960;1020;1080;1100;1140;1160;1200;1220;1260;1280;1320;1340;1380;1400;1440;1460;1500;1520;1560;1580;1620;1640;1680;1700;1740;1760;1800;1820;1860;1880;1920;1940;1980;2000;2040;2060;2100;2120;2160;2180;2200;2220;2240;2260;2280;2300;2320;2340;2360;2380;2400;3500;5000;7000;15000;36000},{0;"4,97";"9,94";"14,91";"19,87";"24,84";"29,81";"34,78";"39,75";"44,72";"49,68";"54,65";"59,62";"64,59";"69,56";"74,52";"79,49";"84,46";"89,43";"91,15";"94,39";"96,12";"99,36";"101,09";"104,33";"106,06";"109,30";"111,02";"114,27";"115,99";"119,24";"120,96";"124,21";"125,93";"129,17";"130,90";"134,14";"135,87";"139,11";"140,83";"144,08";"145,80";"149,05";"150,77";"154,02";"155,74";"158,98";"160,71";"163,94";"165,67";"168,91";"170,64";"173,88";"175,61";"178,85";"180,58";"182,30";"183,81";"185,55";"187,27";"188,78";"190,52";"192,24";"193,75";"195,48";"197,21";"198,72";"198,72";"331,34";"496,80";"993,60";"1371,60"})</f>
        <v>0</v>
      </c>
      <c r="I6" s="27">
        <v>4.33</v>
      </c>
      <c r="J6" s="25">
        <f>ROUND(B6/I6,2)</f>
        <v>0</v>
      </c>
      <c r="K6" s="25">
        <f>INDEX($A$31:$A$102,MATCH(J6,$A$31:$A$102,-1))</f>
        <v>0</v>
      </c>
      <c r="L6" s="25">
        <f>LOOKUP(K6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1100-3500","1100-3500","3500-5000","5000-7000","7000-15000","15000-36000"})</f>
        <v>0</v>
      </c>
      <c r="M6" s="26">
        <f>LOOKUP(K6,{0;60;120;180;240;300;360;420;480;540;600;660;720;780;840;900;960;1020;1080;1100;1140;1160;1200;1220;1260;1280;1320;1340;1380;1400;1440;1460;1500;1520;1560;1580;1620;1640;1680;1700;1740;1760;1800;1820;1860;1880;1920;1940;1980;2000;2040;2060;2100;2120;2160;2180;2200;2220;2240;2260;2280;2300;2320;2340;2360;2380;2400;3500;5000;7000;15000;36000},{0;"19,92";"39,84";"59,76";"79,67";"99,59";"119,51";"139,43";"159,35";"179,27";"199,18";"219,10";"239,02";"258,94";"278,86";"298,77";"318,69";"338,61";"358,53";"365,45";"378,44";"385,37";"398,36";"405,29";"418,28";"425,21";"438,20";"445,12";"458,12";"465,04";"478,04";"484,96";"497,96";"504,88";"517,87";"524,80";"537,79";"544,72";"557,71";"564,63";"577,63";"584,55";"597,55";"604,47";"617,47";"624,39";"637,38";"644,31";"657,29";"664,22";"677,21";"684,14";"697,13";"704,06";"717,05";"723,98";"730,90";"736,96";"743,90";"750,82";"756,88";"763,82";"770,74";"776,80";"783,73";"790,66";"796,72";"796,72";"1328,44";"1991,80";"3983,60";"5499,10"})</f>
        <v>0</v>
      </c>
      <c r="N6" s="27">
        <v>2.17</v>
      </c>
      <c r="O6" s="25">
        <f>ROUND(B6/N6,2)</f>
        <v>0</v>
      </c>
      <c r="P6" s="25">
        <f>INDEX($A$31:$A$102,MATCH(O6,$A$31:$A$102,-1))</f>
        <v>0</v>
      </c>
      <c r="Q6" s="25">
        <f>LOOKUP(P6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1100-3500","1100-3500","3500-5000","5000-7000","7000-15000","15000-36000"})</f>
        <v>0</v>
      </c>
      <c r="R6" s="26">
        <f>LOOKUP(P6,{0;60;120;180;240;300;360;420;480;540;600;660;720;780;840;900;960;1020;1080;1100;1140;1160;1200;1220;1260;1280;1320;1340;1380;1400;1440;1460;1500;1520;1560;1580;1620;1640;1680;1700;1740;1760;1800;1820;1860;1880;1920;1940;1980;2000;2040;2060;2100;2120;2160;2180;2200;2220;2240;2260;2280;2300;2320;2340;2360;2380;2400;3500;5000;7000;15000;36000},{0;"9,98";"19,96";"29,94";"39,93";"49,91";"59,89";"69,87";"79,85";"89,83";"99,82";"109,80";"119,78";"129,76";"139,74";"149,73";"159,71";"169,69";"179,67";"183,15";"189,66";"193,13";"199,64";"203,11";"209,62";"213,09";"219,60";"223,08";"229,58";"233,06";"239,56";"243,04";"249,54";"253,02";"259,53";"263,00";"269,51";"272,98";"279,49";"282,97";"289,47";"292,95";"299,45";"302,93";"309,43";"312,91";"319,42";"322,89";"329,41";"332,88";"339,39";"342,86";"349,37";"352,84";"359,35";"362,82";"366,30";"369,34";"372,80";"376,28";"379,32";"382,78";"386,26";"389,30";"392,77";"396,24";"399,28";"399,28";"665,76";"998,20";"1996,40";"2755,90"})</f>
        <v>0</v>
      </c>
    </row>
    <row r="7" spans="1:18" ht="21" x14ac:dyDescent="0.35">
      <c r="A7" s="35" t="s">
        <v>150</v>
      </c>
      <c r="B7" s="32"/>
      <c r="D7" s="28">
        <v>2.17</v>
      </c>
      <c r="E7" s="20">
        <f>ROUND(B7/D7,2)</f>
        <v>0</v>
      </c>
      <c r="F7" s="21">
        <f>INDEX($A$31:$A$102,MATCH(E7,$A$31:$A$102,-1))</f>
        <v>0</v>
      </c>
      <c r="G7" s="45">
        <f>LOOKUP(F7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1100-3500","1100-3500","3500-5000","5000-7000","7000-15000","15000-36000"})</f>
        <v>0</v>
      </c>
      <c r="H7" s="46">
        <f>LOOKUP(F7,{0;60;120;180;240;300;360;420;480;540;600;660;720;780;840;900;960;1020;1080;1100;1140;1160;1200;1220;1260;1280;1320;1340;1380;1400;1440;1460;1500;1520;1560;1580;1620;1640;1680;1700;1740;1760;1800;1820;1860;1880;1920;1940;1980;2000;2040;2060;2100;2120;2160;2180;2200;2220;2240;2260;2280;2300;2320;2340;2360;2380;2400;3500;5000;7000;15000;36000},{0;"9,98";"19,96";"29,94";"39,93";"49,91";"59,89";"69,87";"79,85";"89,83";"99,82";"109,80";"119,78";"129,76";"139,74";"149,73";"159,71";"169,69";"179,67";"183,15";"189,66";"193,13";"199,64";"203,11";"209,62";"213,09";"219,60";"223,08";"229,58";"233,06";"239,56";"243,04";"249,54";"253,02";"259,53";"263,00";"269,51";"272,98";"279,49";"282,97";"289,47";"292,95";"299,45";"302,93";"309,43";"312,91";"319,42";"322,89";"329,41";"332,88";"339,39";"342,86";"349,37";"352,84";"359,35";"362,82";"366,30";"369,34";"372,80";"376,28";"379,32";"382,78";"386,26";"389,30";"392,77";"396,24";"399,28";"399,28";"665,76";"998,20";"1996,40";"2755,90"})</f>
        <v>0</v>
      </c>
      <c r="I7" s="28">
        <v>8.66</v>
      </c>
      <c r="J7" s="25">
        <f t="shared" ref="J7:J10" si="0">ROUND(B7/I7,2)</f>
        <v>0</v>
      </c>
      <c r="K7" s="25">
        <f>INDEX($A$31:$A$102,MATCH(J7,$A$31:$A$102,-1))</f>
        <v>0</v>
      </c>
      <c r="L7" s="47">
        <f>LOOKUP(K7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3500,5000,7000,15000,36000},{0,60,120,"120+60",240,"240+60",360,"360+60","360+120","360+120+60","360+240",660,"660+60","660+120","660+120+60","660+240","660+240+60","660+240+120","660+240+120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1100-3500","1100-3500","3500-5000","5000-7000","7000-15000","15000-36000"})</f>
        <v>0</v>
      </c>
      <c r="M7" s="48">
        <f>LOOKUP(K7,{0;60;120;180;240;300;360;420;480;540;600;660;720;780;840;900;960;1020;1080;1100;1140;1160;1200;1220;1260;1280;1320;1340;1380;1400;1440;1460;1500;1520;1560;1580;1620;1640;1680;1700;1740;1760;1800;1820;1860;1880;1920;1940;1980;2000;2040;2060;2100;2120;2160;2180;2200;2220;2240;2260;2280;2300;2320;2340;2360;2380;2400;3500;5000;7000;15000;36000},{0;"39,84";"79,67";"119,51";"159,34";"199,18";"239,02";"278,86";"318,69";"358,53";"398,36";"438,20";"478,04";"517,87";"557,71";"597,54";"637,38";"677,21";"717,05";"730,90";"756,89";"770,74";"796,73";"810,57";"836,56";"850,41";"876,39";"890,24";"916,23";"930,08";"956,06";"969,92";"995,90";"1009,76";"1035,73";"1049,59";"1075,57";"1089,43";"1115,41";"1129,26";"1155,25";"1169,10";"1195,08";"1208,94";"1234,92";"1248,77";"1274,75";"1288,61";"1314,59";"1328,44";"1354,43";"1368,28";"1394,26";"1408,12";"1434,10";"1447,96";"1461,81";"1473,93";"1487,79";"1501,65";"1513,77";"1527,63";"1541,48";"1553,61";"1567,46";"1581,32";"1593,44";"1593,44";"2656,89";"3983,60";"7967,20";"10998,20"})</f>
        <v>0</v>
      </c>
      <c r="N7" s="28">
        <v>4.33</v>
      </c>
      <c r="O7" s="25">
        <f t="shared" ref="O7:O10" si="1">ROUND(B7/N7,2)</f>
        <v>0</v>
      </c>
      <c r="P7" s="25">
        <f>INDEX($A$31:$A$102,MATCH(O7,$A$31:$A$102,-1))</f>
        <v>0</v>
      </c>
      <c r="Q7" s="47">
        <f>LOOKUP(P7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1100-3500","1100-3500","3500-5000","5000-7000","7000-15000","15000-36000"})</f>
        <v>0</v>
      </c>
      <c r="R7" s="48">
        <f>LOOKUP(P7,{0;60;120;180;240;300;360;420;480;540;600;660;720;780;840;900;960;1020;1080;1100;1140;1160;1200;1220;1260;1280;1320;1340;1380;1400;1440;1460;1500;1520;1560;1580;1620;1640;1680;1700;1740;1760;1800;1820;1860;1880;1920;1940;1980;2000;2040;2060;2100;2120;2160;2180;2200;2220;2240;2260;2280;2300;2320;2340;2360;2380;2400;3500;5000;7000;15000;36000},{0;"19,92";"39,84";"59,76";"79,67";"99,59";"119,51";"139,43";"159,35";"179,27";"199,18";"219,10";"239,02";"258,94";"278,86";"298,77";"318,69";"338,61";"358,53";"365,45";"378,44";"385,37";"398,36";"405,29";"418,28";"425,21";"438,20";"445,12";"458,12";"465,04";"478,04";"484,96";"497,96";"504,88";"517,87";"524,80";"537,79";"544,72";"557,71";"564,63";"577,63";"584,55";"597,55";"604,47";"617,47";"624,39";"637,38";"644,31";"657,29";"664,22";"677,21";"684,14";"697,13";"704,06";"717,05";"723,98";"730,90";"736,96";"743,90";"750,82";"756,88";"763,82";"770,74";"776,80";"783,73";"790,66";"796,72";"796,72";"1328,44";"1991,80";"3983,60";"5499,10"})</f>
        <v>0</v>
      </c>
    </row>
    <row r="8" spans="1:18" ht="21" x14ac:dyDescent="0.35">
      <c r="A8" s="36" t="s">
        <v>2</v>
      </c>
      <c r="B8" s="32"/>
      <c r="D8" s="29">
        <v>1.08</v>
      </c>
      <c r="E8" s="20">
        <f t="shared" ref="E8:E10" si="2">ROUND(B8/D8,2)</f>
        <v>0</v>
      </c>
      <c r="F8" s="21">
        <f>INDEX($A$31:$A$102,MATCH(E8,$A$31:$A$102,-1))</f>
        <v>0</v>
      </c>
      <c r="G8" s="45">
        <f>LOOKUP(F8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1100-3500","1100-3500","3500-5000","5000-7000","7000-15000","15000-36000"})</f>
        <v>0</v>
      </c>
      <c r="H8" s="46">
        <f>LOOKUP(F8,{0;60;120;180;240;300;360;420;480;540;600;660;720;780;840;900;960;1020;1080;1100;1140;1160;1200;1220;1260;1280;1320;1340;1380;1400;1440;1460;1500;1520;1560;1580;1620;1640;1680;1700;1740;1760;1800;1820;1860;1880;1920;1940;1980;2000;2040;2060;2100;2120;2160;2180;2200;2220;2240;2260;2280;2300;2320;2340;2360;2380;2400;3500;5000;7000;15000;36000},{0;"4,97";"9,94";"14,91";"19,87";"24,84";"29,81";"34,78";"39,75";"44,72";"49,68";"54,65";"59,62";"64,59";"69,56";"74,52";"79,49";"84,46";"89,43";"91,15";"94,39";"96,12";"99,36";"101,09";"104,33";"106,06";"109,30";"111,02";"114,27";"115,99";"119,24";"120,96";"124,21";"125,93";"129,17";"130,90";"134,14";"135,87";"139,11";"140,83";"144,08";"145,80";"149,05";"150,77";"154,02";"155,74";"158,98";"160,71";"163,94";"165,67";"168,91";"170,64";"173,88";"175,61";"178,85";"180,58";"182,30";"183,81";"185,55";"187,27";"188,78";"190,52";"192,24";"193,75";"195,48";"197,21";"198,72";"198,72";"331,34";"496,80";"993,60";"1371,60"})</f>
        <v>0</v>
      </c>
      <c r="I8" s="29">
        <v>2.17</v>
      </c>
      <c r="J8" s="25">
        <f t="shared" si="0"/>
        <v>0</v>
      </c>
      <c r="K8" s="25">
        <f>INDEX($A$31:$A$102,MATCH(J8,$A$31:$A$102,-1))</f>
        <v>0</v>
      </c>
      <c r="L8" s="47">
        <f>LOOKUP(K8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1100-3500","1100-3500","3500-5000","5000-7000","7000-15000","15000-36000"})</f>
        <v>0</v>
      </c>
      <c r="M8" s="48">
        <f>LOOKUP(K8,{0;60;120;180;240;300;360;420;480;540;600;660;720;780;840;900;960;1020;1080;1100;1140;1160;1200;1220;1260;1280;1320;1340;1380;1400;1440;1460;1500;1520;1560;1580;1620;1640;1680;1700;1740;1760;1800;1820;1860;1880;1920;1940;1980;2000;2040;2060;2100;2120;2160;2180;2200;2220;2240;2260;2280;2300;2320;2340;2360;2380;2400;3500;5000;7000;15000;36000},{0;"9,98";"19,96";"29,94";"39,93";"49,91";"59,89";"69,87";"79,85";"89,83";"99,82";"109,80";"119,78";"129,76";"139,74";"149,73";"159,71";"169,69";"179,67";"183,15";"189,66";"193,13";"199,64";"203,11";"209,62";"213,09";"219,60";"223,08";"229,58";"233,06";"239,56";"243,04";"249,54";"253,02";"259,53";"263,00";"269,51";"272,98";"279,49";"282,97";"289,47";"292,95";"299,45";"302,93";"309,43";"312,91";"319,42";"322,89";"329,41";"332,88";"339,39";"342,86";"349,37";"352,84";"359,35";"362,82";"366,30";"369,34";"372,80";"376,28";"379,32";"382,78";"386,26";"389,30";"392,77";"396,24";"399,28";"399,28";"665,76";"998,20";"1996,40";"2755,90"})</f>
        <v>0</v>
      </c>
      <c r="N8" s="29">
        <v>2.17</v>
      </c>
      <c r="O8" s="25">
        <f t="shared" si="1"/>
        <v>0</v>
      </c>
      <c r="P8" s="25">
        <f>INDEX($A$31:$A$102,MATCH(O8,$A$31:$A$102,-1))</f>
        <v>0</v>
      </c>
      <c r="Q8" s="47">
        <f>LOOKUP(P8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1100-3500","1100-3500","3500-5000","5000-7000","7000-15000","15000-36000"})</f>
        <v>0</v>
      </c>
      <c r="R8" s="48">
        <f>LOOKUP(P8,{0;60;120;180;240;300;360;420;480;540;600;660;720;780;840;900;960;1020;1080;1100;1140;1160;1200;1220;1260;1280;1320;1340;1380;1400;1440;1460;1500;1520;1560;1580;1620;1640;1680;1700;1740;1760;1800;1820;1860;1880;1920;1940;1980;2000;2040;2060;2100;2120;2160;2180;2200;2220;2240;2260;2280;2300;2320;2340;2360;2380;2400;3500;5000;7000;15000;36000},{0;"9,98";"19,96";"29,94";"39,93";"49,91";"59,89";"69,87";"79,85";"89,83";"99,82";"109,80";"119,78";"129,76";"139,74";"149,73";"159,71";"169,69";"179,67";"183,15";"189,66";"193,13";"199,64";"203,11";"209,62";"213,09";"219,60";"223,08";"229,58";"233,06";"239,56";"243,04";"249,54";"253,02";"259,53";"263,00";"269,51";"272,98";"279,49";"282,97";"289,47";"292,95";"299,45";"302,93";"309,43";"312,91";"319,42";"322,89";"329,41";"332,88";"339,39";"342,86";"349,37";"352,84";"359,35";"362,82";"366,30";"369,34";"372,80";"376,28";"379,32";"382,78";"386,26";"389,30";"392,77";"396,24";"399,28";"399,28";"665,76";"998,20";"1996,40";"2755,90"})</f>
        <v>0</v>
      </c>
    </row>
    <row r="9" spans="1:18" ht="21" x14ac:dyDescent="0.35">
      <c r="A9" s="37" t="s">
        <v>3</v>
      </c>
      <c r="B9" s="32"/>
      <c r="D9" s="30">
        <v>2.17</v>
      </c>
      <c r="E9" s="20">
        <f t="shared" si="2"/>
        <v>0</v>
      </c>
      <c r="F9" s="21">
        <f>INDEX($A$31:$A$102,MATCH(E9,$A$31:$A$102,-1))</f>
        <v>0</v>
      </c>
      <c r="G9" s="45">
        <f>LOOKUP(F9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1100-3500","1100-3500","3500-5000","5000-7000","7000-15000","15000-36000"})</f>
        <v>0</v>
      </c>
      <c r="H9" s="46">
        <f>LOOKUP(F9,{0;60;120;180;240;300;360;420;480;540;600;660;720;780;840;900;960;1020;1080;1100;1140;1160;1200;1220;1260;1280;1320;1340;1380;1400;1440;1460;1500;1520;1560;1580;1620;1640;1680;1700;1740;1760;1800;1820;1860;1880;1920;1940;1980;2000;2040;2060;2100;2120;2160;2180;2200;2220;2240;2260;2280;2300;2320;2340;2360;2380;2400;3500;5000;7000;15000;36000},{0;"9,98";"19,96";"29,94";"39,93";"49,91";"59,89";"69,87";"79,85";"89,83";"99,82";"109,80";"119,78";"129,76";"139,74";"149,73";"159,71";"169,69";"179,67";"183,15";"189,66";"193,13";"199,64";"203,11";"209,62";"213,09";"219,60";"223,08";"229,58";"233,06";"239,56";"243,04";"249,54";"253,02";"259,53";"263,00";"269,51";"272,98";"279,49";"282,97";"289,47";"292,95";"299,45";"302,93";"309,43";"312,91";"319,42";"322,89";"329,41";"332,88";"339,39";"342,86";"349,37";"352,84";"359,35";"362,82";"366,30";"369,34";"372,80";"376,28";"379,32";"382,78";"386,26";"389,30";"392,77";"396,24";"399,28";"399,28";"665,76";"998,20";"1996,40";"2755,90"})</f>
        <v>0</v>
      </c>
      <c r="I9" s="30">
        <v>4.33</v>
      </c>
      <c r="J9" s="25">
        <f t="shared" si="0"/>
        <v>0</v>
      </c>
      <c r="K9" s="25">
        <f>INDEX($A$31:$A$102,MATCH(J9,$A$31:$A$102,-1))</f>
        <v>0</v>
      </c>
      <c r="L9" s="47">
        <f>LOOKUP(K9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1100-3500","1100-3500","3500-5000","5000-7000","7000-15000","15000-36000"})</f>
        <v>0</v>
      </c>
      <c r="M9" s="48">
        <f>LOOKUP(K9,{0;60;120;180;240;300;360;420;480;540;600;660;720;780;840;900;960;1020;1080;1100;1140;1160;1200;1220;1260;1280;1320;1340;1380;1400;1440;1460;1500;1520;1560;1580;1620;1640;1680;1700;1740;1760;1800;1820;1860;1880;1920;1940;1980;2000;2040;2060;2100;2120;2160;2180;2200;2220;2240;2260;2280;2300;2320;2340;2360;2380;2400;3500;5000;7000;15000;36000},{0;"19,92";"39,84";"59,76";"79,67";"99,59";"119,51";"139,43";"159,35";"179,27";"199,18";"219,10";"239,02";"258,94";"278,86";"298,77";"318,69";"338,61";"358,53";"365,45";"378,44";"385,37";"398,36";"405,29";"418,28";"425,21";"438,20";"445,12";"458,12";"465,04";"478,04";"484,96";"497,96";"504,88";"517,87";"524,80";"537,79";"544,72";"557,71";"564,63";"577,63";"584,55";"597,55";"604,47";"617,47";"624,39";"637,38";"644,31";"657,29";"664,22";"677,21";"684,14";"697,13";"704,06";"717,05";"723,98";"730,90";"736,96";"743,90";"750,82";"756,88";"763,82";"770,74";"776,80";"783,73";"790,66";"796,72";"796,72";"1328,44";"1991,80";"3983,60";"5499,10"})</f>
        <v>0</v>
      </c>
      <c r="N9" s="30">
        <v>2.17</v>
      </c>
      <c r="O9" s="25">
        <f t="shared" si="1"/>
        <v>0</v>
      </c>
      <c r="P9" s="25">
        <f>INDEX($A$31:$A$102,MATCH(O9,$A$31:$A$102,-1))</f>
        <v>0</v>
      </c>
      <c r="Q9" s="47">
        <f>LOOKUP(P9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1100-3500","1100-3500","3500-5000","5000-7000","7000-15000","15000-36000"})</f>
        <v>0</v>
      </c>
      <c r="R9" s="48">
        <f>LOOKUP(P9,{0;60;120;180;240;300;360;420;480;540;600;660;720;780;840;900;960;1020;1080;1100;1140;1160;1200;1220;1260;1280;1320;1340;1380;1400;1440;1460;1500;1520;1560;1580;1620;1640;1680;1700;1740;1760;1800;1820;1860;1880;1920;1940;1980;2000;2040;2060;2100;2120;2160;2180;2200;2220;2240;2260;2280;2300;2320;2340;2360;2380;2400;3500;5000;7000;15000;36000},{0;"9,98";"19,96";"29,94";"39,93";"49,91";"59,89";"69,87";"79,85";"89,83";"99,82";"109,80";"119,78";"129,76";"139,74";"149,73";"159,71";"169,69";"179,67";"183,15";"189,66";"193,13";"199,64";"203,11";"209,62";"213,09";"219,60";"223,08";"229,58";"233,06";"239,56";"243,04";"249,54";"253,02";"259,53";"263,00";"269,51";"272,98";"279,49";"282,97";"289,47";"292,95";"299,45";"302,93";"309,43";"312,91";"319,42";"322,89";"329,41";"332,88";"339,39";"342,86";"349,37";"352,84";"359,35";"362,82";"366,30";"369,34";"372,80";"376,28";"379,32";"382,78";"386,26";"389,30";"392,77";"396,24";"399,28";"399,28";"665,76";"998,20";"1996,40";"2755,90"})</f>
        <v>0</v>
      </c>
    </row>
    <row r="10" spans="1:18" ht="21.75" thickBot="1" x14ac:dyDescent="0.4">
      <c r="A10" s="38" t="s">
        <v>4</v>
      </c>
      <c r="B10" s="32"/>
      <c r="D10" s="19">
        <v>2.17</v>
      </c>
      <c r="E10" s="20">
        <f t="shared" si="2"/>
        <v>0</v>
      </c>
      <c r="F10" s="21">
        <f>INDEX($A$31:$A$102,MATCH(E10,$A$31:$A$102,-1))</f>
        <v>0</v>
      </c>
      <c r="G10" s="45">
        <f>LOOKUP(F10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1100-3500","1100-3500","3500-5000","5000-7000","7000-15000","15000-36000"})</f>
        <v>0</v>
      </c>
      <c r="H10" s="46">
        <f>LOOKUP(F10,{0;60;120;180;240;300;360;420;480;540;600;660;720;780;840;900;960;1020;1080;1100;1140;1160;1200;1220;1260;1280;1320;1340;1380;1400;1440;1460;1500;1520;1560;1580;1620;1640;1680;1700;1740;1760;1800;1820;1860;1880;1920;1940;1980;2000;2040;2060;2100;2120;2160;2180;2200;2220;2240;2260;2280;2300;2320;2340;2360;2380;2400;3500;5000;7000;15000;36000},{0;"9,98";"19,96";"29,94";"39,93";"49,91";"59,89";"69,87";"79,85";"89,83";"99,82";"109,80";"119,78";"129,76";"139,74";"149,73";"159,71";"169,69";"179,67";"183,15";"189,66";"193,13";"199,64";"203,11";"209,62";"213,09";"219,60";"223,08";"229,58";"233,06";"239,56";"243,04";"249,54";"253,02";"259,53";"263,00";"269,51";"272,98";"279,49";"282,97";"289,47";"292,95";"299,45";"302,93";"309,43";"312,91";"319,42";"322,89";"329,41";"332,88";"339,39";"342,86";"349,37";"352,84";"359,35";"362,82";"366,30";"369,34";"372,80";"376,28";"379,32";"382,78";"386,26";"389,30";"392,77";"396,24";"399,28";"399,28";"665,76";"998,20";"1996,40";"2755,90"})</f>
        <v>0</v>
      </c>
      <c r="I10" s="19">
        <v>12.99</v>
      </c>
      <c r="J10" s="25">
        <f t="shared" si="0"/>
        <v>0</v>
      </c>
      <c r="K10" s="25">
        <f>INDEX($A$31:$A$102,MATCH(J10,$A$31:$A$102,-1))</f>
        <v>0</v>
      </c>
      <c r="L10" s="47">
        <f>LOOKUP(K10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1100-3500","1100-3500","3500-5000","5000-7000","7000-15000","15000-36000"})</f>
        <v>0</v>
      </c>
      <c r="M10" s="48">
        <f>LOOKUP(K10,{0;60;120;180;240;300;360;420;480;540;600;660;720;780;840;900;960;1020;1080;1100;1140;1160;1200;1220;1260;1280;1320;1340;1380;1400;1440;1460;1500;1520;1560;1580;1620;1640;1680;1700;1740;1760;1800;1820;1860;1880;1920;1940;1980;2000;2040;2060;2100;2120;2160;2180;2200;2220;2240;2260;2280;2300;2320;2340;2360;2380;2400;3500;5000;7000;15000;36000},{0;"59,75";"119,51";"179,26";"239,02";"298,77";"358,52";"418,27";"478,03";"537,78";"597,54";"657,29";"717,04";"776,80";"836,55";"896,31";"956,06";"1015,81";"1075,56";"1096,36";"1135,32";"1156,11";"1195,07";"1215,87";"1254,83";"1275,62";"1314,59";"1335,38";"1374,34";"1395,13";"1434,10";"1454,88";"1493,85";"1514,63";"1553,61";"1574,39";"1613,36";"1634,14";"1673,11";"1693,90";"1732,86";"1753,65";"1792,62";"1813,40";"1852,37";"1873,16";"1912,13";"1932,91";"1971,88";"1992,67";"2031,63";"2052,42";"2091,39";"2112,17";"2151,14";"2171,92";"2192,71";"2210,90";"2231,68";"2252,46";"2270,65";"2291,43";"2312,22";"2330,40";"2351,19";"2371,97";"2390,16";"2390,16";"3985,33";"5975,40";"11950,80";"16497,30"})</f>
        <v>0</v>
      </c>
      <c r="N10" s="19">
        <v>4.33</v>
      </c>
      <c r="O10" s="25">
        <f t="shared" si="1"/>
        <v>0</v>
      </c>
      <c r="P10" s="25">
        <f>INDEX($A$31:$A$102,MATCH(O10,$A$31:$A$102,-1))</f>
        <v>0</v>
      </c>
      <c r="Q10" s="47">
        <f>LOOKUP(P10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1100-3500","1100-3500","3500-5000","5000-7000","7000-15000","15000-36000"})</f>
        <v>0</v>
      </c>
      <c r="R10" s="48">
        <f>LOOKUP(P10,{0;60;120;180;240;300;360;420;480;540;600;660;720;780;840;900;960;1020;1080;1100;1140;1160;1200;1220;1260;1280;1320;1340;1380;1400;1440;1460;1500;1520;1560;1580;1620;1640;1680;1700;1740;1760;1800;1820;1860;1880;1920;1940;1980;2000;2040;2060;2100;2120;2160;2180;2200;2220;2240;2260;2280;2300;2320;2340;2360;2380;2400;3500;5000;7000;15000;36000},{0;"19,92";"39,84";"59,76";"79,67";"99,59";"119,51";"139,43";"159,35";"179,27";"199,18";"219,10";"239,02";"258,94";"278,86";"298,77";"318,69";"338,61";"358,53";"365,45";"378,44";"385,37";"398,36";"405,29";"418,28";"425,21";"438,20";"445,12";"458,12";"465,04";"478,04";"484,96";"497,96";"504,88";"517,87";"524,80";"537,79";"544,72";"557,71";"564,63";"577,63";"584,55";"597,55";"604,47";"617,47";"624,39";"637,38";"644,31";"657,29";"664,22";"677,21";"684,14";"697,13";"704,06";"717,05";"723,98";"730,90";"736,96";"743,90";"750,82";"756,88";"763,82";"770,74";"776,80";"783,73";"790,66";"796,72";"796,72";"1328,44";"1991,80";"3983,60";"5499,10"})</f>
        <v>0</v>
      </c>
    </row>
    <row r="11" spans="1:18" ht="21" x14ac:dyDescent="0.35">
      <c r="A11" s="58" t="s">
        <v>149</v>
      </c>
      <c r="B11" s="59">
        <f>B10+B9+B8+B7+B6</f>
        <v>0</v>
      </c>
      <c r="D11" s="60" t="s">
        <v>149</v>
      </c>
      <c r="E11" s="61"/>
      <c r="F11" s="62"/>
      <c r="G11" s="62"/>
      <c r="H11" s="39">
        <f>H6+H7+H8+H9+H10</f>
        <v>0</v>
      </c>
      <c r="I11" s="60" t="s">
        <v>149</v>
      </c>
      <c r="J11" s="62"/>
      <c r="K11" s="62"/>
      <c r="L11" s="62"/>
      <c r="M11" s="40">
        <f>M6+M7+M8+M9+M10</f>
        <v>0</v>
      </c>
      <c r="N11" s="60" t="s">
        <v>149</v>
      </c>
      <c r="O11" s="62"/>
      <c r="P11" s="62"/>
      <c r="Q11" s="62"/>
      <c r="R11" s="40">
        <f>R6+R7+R8+R9+R10</f>
        <v>0</v>
      </c>
    </row>
    <row r="12" spans="1:18" x14ac:dyDescent="0.25">
      <c r="E12" s="2"/>
    </row>
    <row r="14" spans="1:18" x14ac:dyDescent="0.25">
      <c r="A14" s="42" t="s">
        <v>128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</row>
    <row r="15" spans="1:18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</row>
    <row r="16" spans="1:18" ht="15.75" thickBot="1" x14ac:dyDescent="0.3"/>
    <row r="17" spans="1:18" ht="26.25" x14ac:dyDescent="0.25">
      <c r="D17" s="55" t="s">
        <v>130</v>
      </c>
      <c r="E17" s="56"/>
      <c r="F17" s="56"/>
      <c r="G17" s="56"/>
      <c r="H17" s="56"/>
      <c r="I17" s="55" t="s">
        <v>131</v>
      </c>
      <c r="J17" s="56"/>
      <c r="K17" s="56"/>
      <c r="L17" s="56"/>
      <c r="M17" s="56"/>
      <c r="N17" s="55" t="s">
        <v>132</v>
      </c>
      <c r="O17" s="56"/>
      <c r="P17" s="56"/>
      <c r="Q17" s="56"/>
      <c r="R17" s="57"/>
    </row>
    <row r="18" spans="1:18" ht="21" x14ac:dyDescent="0.35">
      <c r="A18" s="54" t="s">
        <v>129</v>
      </c>
      <c r="B18" s="54"/>
      <c r="D18" s="43" t="s">
        <v>151</v>
      </c>
      <c r="E18" s="44"/>
      <c r="F18" s="44" t="s">
        <v>152</v>
      </c>
      <c r="G18" s="43" t="s">
        <v>0</v>
      </c>
      <c r="H18" s="43" t="s">
        <v>5</v>
      </c>
      <c r="I18" s="43" t="s">
        <v>151</v>
      </c>
      <c r="J18" s="43"/>
      <c r="K18" s="43" t="s">
        <v>153</v>
      </c>
      <c r="L18" s="43" t="s">
        <v>0</v>
      </c>
      <c r="M18" s="43" t="s">
        <v>5</v>
      </c>
      <c r="N18" s="43" t="s">
        <v>151</v>
      </c>
      <c r="O18" s="43"/>
      <c r="P18" s="43" t="s">
        <v>154</v>
      </c>
      <c r="Q18" s="43" t="s">
        <v>0</v>
      </c>
      <c r="R18" s="43" t="s">
        <v>5</v>
      </c>
    </row>
    <row r="19" spans="1:18" ht="21.75" thickBot="1" x14ac:dyDescent="0.4">
      <c r="A19" s="38" t="s">
        <v>4</v>
      </c>
      <c r="B19" s="34"/>
      <c r="D19" s="19">
        <v>2.17</v>
      </c>
      <c r="E19" s="20">
        <f>ROUND(B19/D19,2)</f>
        <v>0</v>
      </c>
      <c r="F19" s="21">
        <f>INDEX($A$31:$A$102,MATCH(E19,$A$31:$A$102,-1))</f>
        <v>0</v>
      </c>
      <c r="G19" s="45">
        <f>LOOKUP(F19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1100-3500","1100-3500","3500-5000","5000-7000","7000-15000","15000-36000"})</f>
        <v>0</v>
      </c>
      <c r="H19" s="46">
        <f>LOOKUP(F19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3500,5000,7000,15000,36000},{0,14.54,29.08,43.62,57.94,72.48,86.8,101.34,115.88,130.42,144.74,159.28,173.82,188.36,202.9,217.22,231.76,246.08,260.62,265.39,275.16,279.93,289.7,294.47,304.02,309.01,318.56,323.33,333.1,337.87,347.64,352.19,362.18,366.73,376.5,381.27,391.04,395.81,405.36,410.13,419.9,424.67,434.44,439.21,448.98,453.75,463.3,468.29,477.83,482.61,492.37,497.15,506.91,511.47,521.45,526.01,530.78,535.77,540.55,545.32,550.31,555.09,559.86,564.63,569.41,574.4,579.39,579.39,965.65,1447.39,2894.78,3992.8})</f>
        <v>0</v>
      </c>
      <c r="I19" s="19">
        <v>12.99</v>
      </c>
      <c r="J19" s="24">
        <f>ROUND(B19/I19,2)</f>
        <v>0</v>
      </c>
      <c r="K19" s="25">
        <f>INDEX($A$31:$A$102,MATCH(J19,$A$31:$A$102,-1))</f>
        <v>0</v>
      </c>
      <c r="L19" s="47">
        <f>LOOKUP(K19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1100-3500","1100-3500","3500-5000","5000-7000","7000-15000","15000-36000"})</f>
        <v>0</v>
      </c>
      <c r="M19" s="48">
        <f>LOOKUP(K19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3500,5000,7000,15000,36000},{0,87.03,174.07,261.1,346.83,433.86,519.6,606.63,693.67,780.7,866.43,953.47,1040.5,1127.54,1214.57,1300.3,1387.33,1473.07,1560.1,1588.68,1647.14,1675.71,1734.17,1762.75,1819.9,1849.78,1906.93,1935.51,1993.96,2022.54,2081,2108.28,2168.03,2195.31,2253.76,2282.35,2340.79,2369.38,2426.53,2455.11,2513.56,2542.15,2600.6,2629.18,2687.63,2716.22,2773.36,2803.25,2860.4,2888.98,2947.43,2976.01,3034.47,3061.75,3121.5,3148.78,3177.35,3207.23,3235.82,3264.38,3294.26,3322.85,3351.42,3380,3408.58,3438.45,3468.33,3468.33,5780.55,8664.33,17328.66,23901.6})</f>
        <v>0</v>
      </c>
      <c r="N19" s="19">
        <v>4.33</v>
      </c>
      <c r="O19" s="24">
        <f>ROUND(B19/N19,2)</f>
        <v>0</v>
      </c>
      <c r="P19" s="25">
        <f>INDEX($A$31:$A$102,MATCH(O19,$A$31:$A$102,-1))</f>
        <v>0</v>
      </c>
      <c r="Q19" s="47">
        <f>LOOKUP(P19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3500,5000,7000,15000,36000},{0,60,120,"120+60",240,"240+60",360,"360+60","360+120","360+120+60","360+240",660,"660+60","660+120","660+120+60","660+240","660+240+60","660+360","660+360+60","1100","660+240+240","1100+60","660+240+240+60","1100+120","660+360+240","1100+120+60","660+660","1100+240","660+660+60","1100+240+60","660+660+120","1100+360","660+660+120+60","1100+360+60","660+660+240","1100+360+120","660+660+240+60","1100+360+120+60","660+660+360","1100+360+240","660+660+360+60","1100+660","660+660+360+120","1100+660+60","660+660+360+120+60","1100+660+120","660+660+360+240","1100+660+120+60","660+660+660","1100+660+240","660+660+660+60","1100+660+240+60","660+660+660+120","1100+660+360","660+660+660+120+60","1100+660+360+60","1100+1100","660+660+660+240","1100+660+360+120","1100+1100+60","660+660+660+240+60","1100+660+360+120+60","1100+1100+120","660+660+660+360","1100+660+360+240","1100+1100+120+60","1100-3500","1100-3500","3500-5000","5000-7000","7000-15000","15000-36000"})</f>
        <v>0</v>
      </c>
      <c r="R19" s="48">
        <f>LOOKUP(P19,{0,60,120,180,240,300,360,420,480,540,600,660,720,780,840,900,960,1020,1080,1100,1140,1160,1200,1220,1260,1280,1320,1340,1380,1400,1440,1460,1500,1520,1560,1580,1620,1640,1680,1700,1740,1760,1800,1820,1860,1880,1920,1940,1980,2000,2040,2060,2100,2120,2160,2180,2200,2220,2240,2260,2280,2300,2320,2340,2360,2380,2400,3500,5000,7000,15000,36000},{0,29.01,58.02,87.03,115.61,144.62,173.2,202.21,231.22,260.23,288.81,317.82,346.83,375.84,404.85,433.43,462.44,491.02,520.03,529.56,549.04,558.57,578.05,587.58,606.63,616.59,635.64,645.17,664.65,674.18,693.66,702.76,722.67,731.77,751.25,760.78,780.26,789.79,808.84,818.37,837.85,847.38,866.86,876.39,895.87,905.4,924.45,934.41,953.47,962.99,982.48,992,1011.49,1020.58,1040.5,1049.59,1059.12,1069.08,1078.6,1088.13,1098.09,1107.61,1117.14,1126.67,1136.19,1146.15,1156.11,1156.11,1926.85,2888.11,5776.22,7967.2})</f>
        <v>0</v>
      </c>
    </row>
    <row r="20" spans="1:18" ht="21" x14ac:dyDescent="0.35">
      <c r="D20" s="60" t="s">
        <v>149</v>
      </c>
      <c r="E20" s="61"/>
      <c r="F20" s="62"/>
      <c r="G20" s="62"/>
      <c r="H20" s="41">
        <f>SUM(H19:H19)</f>
        <v>0</v>
      </c>
      <c r="I20" s="63" t="s">
        <v>149</v>
      </c>
      <c r="J20" s="64"/>
      <c r="K20" s="64"/>
      <c r="L20" s="64"/>
      <c r="M20" s="41">
        <f>M19</f>
        <v>0</v>
      </c>
      <c r="N20" s="63" t="s">
        <v>149</v>
      </c>
      <c r="O20" s="64"/>
      <c r="P20" s="64"/>
      <c r="Q20" s="64"/>
      <c r="R20" s="40">
        <f>R19</f>
        <v>0</v>
      </c>
    </row>
    <row r="28" spans="1:18" ht="13.5" customHeight="1" x14ac:dyDescent="0.25"/>
    <row r="29" spans="1:18" hidden="1" x14ac:dyDescent="0.25"/>
    <row r="30" spans="1:18" hidden="1" x14ac:dyDescent="0.25">
      <c r="A30" t="s">
        <v>6</v>
      </c>
      <c r="F30">
        <v>1.08</v>
      </c>
      <c r="G30">
        <v>2.17</v>
      </c>
      <c r="H30">
        <v>4.33</v>
      </c>
      <c r="I30">
        <v>8.66</v>
      </c>
      <c r="J30">
        <v>12.99</v>
      </c>
    </row>
    <row r="31" spans="1:18" hidden="1" x14ac:dyDescent="0.25">
      <c r="A31">
        <v>36000</v>
      </c>
      <c r="B31" s="3" t="s">
        <v>126</v>
      </c>
      <c r="D31" s="3">
        <v>1270</v>
      </c>
      <c r="F31" s="18">
        <f t="shared" ref="F31:F93" si="3">ROUND(A31*F$30,2)</f>
        <v>38880</v>
      </c>
      <c r="G31" s="18">
        <f>ROUND(A31*G$30,2)</f>
        <v>78120</v>
      </c>
      <c r="H31">
        <f>ROUND(A31*H$30,2)</f>
        <v>155880</v>
      </c>
      <c r="I31">
        <f>ROUND(A31*I$30,2)</f>
        <v>311760</v>
      </c>
      <c r="J31">
        <f>ROUND(A31*J$30,2)</f>
        <v>467640</v>
      </c>
    </row>
    <row r="32" spans="1:18" hidden="1" x14ac:dyDescent="0.25">
      <c r="A32">
        <v>15000</v>
      </c>
      <c r="B32" s="3" t="s">
        <v>125</v>
      </c>
      <c r="D32" s="3">
        <v>920</v>
      </c>
      <c r="F32" s="18">
        <f t="shared" si="3"/>
        <v>16200</v>
      </c>
      <c r="G32" s="18">
        <f t="shared" ref="G32:G95" si="4">ROUND(A32*G$30,2)</f>
        <v>32550</v>
      </c>
      <c r="H32">
        <f t="shared" ref="H32:H95" si="5">ROUND(A32*H$30,2)</f>
        <v>64950</v>
      </c>
      <c r="I32">
        <f t="shared" ref="I32:I95" si="6">ROUND(A32*I$30,2)</f>
        <v>129900</v>
      </c>
      <c r="J32">
        <f t="shared" ref="J32:J95" si="7">ROUND(A32*J$30,2)</f>
        <v>194850</v>
      </c>
    </row>
    <row r="33" spans="1:10" hidden="1" x14ac:dyDescent="0.25">
      <c r="A33">
        <v>7000</v>
      </c>
      <c r="B33" s="3" t="s">
        <v>123</v>
      </c>
      <c r="D33" s="3">
        <v>460</v>
      </c>
      <c r="F33" s="18">
        <f t="shared" si="3"/>
        <v>7560</v>
      </c>
      <c r="G33" s="18">
        <f t="shared" si="4"/>
        <v>15190</v>
      </c>
      <c r="H33">
        <f t="shared" si="5"/>
        <v>30310</v>
      </c>
      <c r="I33">
        <f t="shared" si="6"/>
        <v>60620</v>
      </c>
      <c r="J33">
        <f t="shared" si="7"/>
        <v>90930</v>
      </c>
    </row>
    <row r="34" spans="1:10" hidden="1" x14ac:dyDescent="0.25">
      <c r="A34">
        <v>5000</v>
      </c>
      <c r="B34" s="3" t="s">
        <v>124</v>
      </c>
      <c r="D34" s="3">
        <v>306.8</v>
      </c>
      <c r="F34" s="18">
        <f t="shared" si="3"/>
        <v>5400</v>
      </c>
      <c r="G34" s="18">
        <f t="shared" si="4"/>
        <v>10850</v>
      </c>
      <c r="H34">
        <f t="shared" si="5"/>
        <v>21650</v>
      </c>
      <c r="I34">
        <f t="shared" si="6"/>
        <v>43300</v>
      </c>
      <c r="J34">
        <f t="shared" si="7"/>
        <v>64950</v>
      </c>
    </row>
    <row r="35" spans="1:10" hidden="1" x14ac:dyDescent="0.25">
      <c r="A35">
        <v>3500</v>
      </c>
      <c r="B35" s="3" t="s">
        <v>122</v>
      </c>
      <c r="D35" s="3">
        <v>184</v>
      </c>
      <c r="F35" s="18">
        <f t="shared" si="3"/>
        <v>3780</v>
      </c>
      <c r="G35" s="18">
        <f t="shared" si="4"/>
        <v>7595</v>
      </c>
      <c r="H35">
        <f t="shared" si="5"/>
        <v>15155</v>
      </c>
      <c r="I35">
        <f t="shared" si="6"/>
        <v>30310</v>
      </c>
      <c r="J35">
        <f t="shared" si="7"/>
        <v>45465</v>
      </c>
    </row>
    <row r="36" spans="1:10" hidden="1" x14ac:dyDescent="0.25">
      <c r="A36">
        <v>2400</v>
      </c>
      <c r="B36" s="3" t="s">
        <v>67</v>
      </c>
      <c r="C36" s="4">
        <v>184</v>
      </c>
      <c r="D36" s="3">
        <v>184</v>
      </c>
      <c r="F36" s="18">
        <f t="shared" si="3"/>
        <v>2592</v>
      </c>
      <c r="G36" s="18">
        <f t="shared" si="4"/>
        <v>5208</v>
      </c>
      <c r="H36">
        <f t="shared" si="5"/>
        <v>10392</v>
      </c>
      <c r="I36">
        <f t="shared" si="6"/>
        <v>20784</v>
      </c>
      <c r="J36">
        <f t="shared" si="7"/>
        <v>31176</v>
      </c>
    </row>
    <row r="37" spans="1:10" hidden="1" x14ac:dyDescent="0.25">
      <c r="A37">
        <v>2380</v>
      </c>
      <c r="B37" s="3" t="s">
        <v>66</v>
      </c>
      <c r="D37" s="3">
        <f>84.4+84.4+9.2+4.6</f>
        <v>182.6</v>
      </c>
      <c r="F37" s="18">
        <f t="shared" si="3"/>
        <v>2570.4</v>
      </c>
      <c r="G37" s="18">
        <f t="shared" si="4"/>
        <v>5164.6000000000004</v>
      </c>
      <c r="H37">
        <f t="shared" si="5"/>
        <v>10305.4</v>
      </c>
      <c r="I37">
        <f t="shared" si="6"/>
        <v>20610.8</v>
      </c>
      <c r="J37">
        <f t="shared" si="7"/>
        <v>30916.2</v>
      </c>
    </row>
    <row r="38" spans="1:10" hidden="1" x14ac:dyDescent="0.25">
      <c r="A38">
        <v>2360</v>
      </c>
      <c r="B38" s="3" t="s">
        <v>65</v>
      </c>
      <c r="D38" s="3">
        <f>84.4+50.6+27.6+18.4</f>
        <v>181</v>
      </c>
      <c r="F38" s="18">
        <f t="shared" si="3"/>
        <v>2548.8000000000002</v>
      </c>
      <c r="G38" s="18">
        <f t="shared" si="4"/>
        <v>5121.2</v>
      </c>
      <c r="H38">
        <f t="shared" si="5"/>
        <v>10218.799999999999</v>
      </c>
      <c r="I38">
        <f t="shared" si="6"/>
        <v>20437.599999999999</v>
      </c>
      <c r="J38">
        <f t="shared" si="7"/>
        <v>30656.400000000001</v>
      </c>
    </row>
    <row r="39" spans="1:10" hidden="1" x14ac:dyDescent="0.25">
      <c r="A39">
        <v>2340</v>
      </c>
      <c r="B39" s="3" t="s">
        <v>64</v>
      </c>
      <c r="D39" s="3">
        <f>50.6+50.6+50.6+27.6</f>
        <v>179.4</v>
      </c>
      <c r="F39" s="18">
        <f t="shared" si="3"/>
        <v>2527.1999999999998</v>
      </c>
      <c r="G39" s="18">
        <f t="shared" si="4"/>
        <v>5077.8</v>
      </c>
      <c r="H39">
        <f t="shared" si="5"/>
        <v>10132.200000000001</v>
      </c>
      <c r="I39">
        <f t="shared" si="6"/>
        <v>20264.400000000001</v>
      </c>
      <c r="J39">
        <f t="shared" si="7"/>
        <v>30396.6</v>
      </c>
    </row>
    <row r="40" spans="1:10" hidden="1" x14ac:dyDescent="0.25">
      <c r="A40">
        <v>2320</v>
      </c>
      <c r="B40" s="3" t="s">
        <v>63</v>
      </c>
      <c r="D40" s="3">
        <f>84.4+84.4+9.2</f>
        <v>178</v>
      </c>
      <c r="F40" s="18">
        <f t="shared" si="3"/>
        <v>2505.6</v>
      </c>
      <c r="G40" s="18">
        <f t="shared" si="4"/>
        <v>5034.3999999999996</v>
      </c>
      <c r="H40">
        <f t="shared" si="5"/>
        <v>10045.6</v>
      </c>
      <c r="I40">
        <f t="shared" si="6"/>
        <v>20091.2</v>
      </c>
      <c r="J40">
        <f t="shared" si="7"/>
        <v>30136.799999999999</v>
      </c>
    </row>
    <row r="41" spans="1:10" hidden="1" x14ac:dyDescent="0.25">
      <c r="A41">
        <v>2300</v>
      </c>
      <c r="B41" s="3" t="s">
        <v>62</v>
      </c>
      <c r="D41" s="3">
        <f>84.4+50.6+27.6+9.2+4.6</f>
        <v>176.39999999999998</v>
      </c>
      <c r="F41" s="18">
        <f t="shared" si="3"/>
        <v>2484</v>
      </c>
      <c r="G41" s="18">
        <f t="shared" si="4"/>
        <v>4991</v>
      </c>
      <c r="H41">
        <f t="shared" si="5"/>
        <v>9959</v>
      </c>
      <c r="I41">
        <f t="shared" si="6"/>
        <v>19918</v>
      </c>
      <c r="J41">
        <f t="shared" si="7"/>
        <v>29877</v>
      </c>
    </row>
    <row r="42" spans="1:10" hidden="1" x14ac:dyDescent="0.25">
      <c r="A42">
        <v>2280</v>
      </c>
      <c r="B42" s="3" t="s">
        <v>60</v>
      </c>
      <c r="D42" s="3">
        <f>50.6+50.6+50.6+18.4+4.6</f>
        <v>174.8</v>
      </c>
      <c r="F42" s="18">
        <f t="shared" si="3"/>
        <v>2462.4</v>
      </c>
      <c r="G42" s="18">
        <f t="shared" si="4"/>
        <v>4947.6000000000004</v>
      </c>
      <c r="H42">
        <f t="shared" si="5"/>
        <v>9872.4</v>
      </c>
      <c r="I42">
        <f t="shared" si="6"/>
        <v>19744.8</v>
      </c>
      <c r="J42">
        <f t="shared" si="7"/>
        <v>29617.200000000001</v>
      </c>
    </row>
    <row r="43" spans="1:10" hidden="1" x14ac:dyDescent="0.25">
      <c r="A43">
        <v>2260</v>
      </c>
      <c r="B43" s="3" t="s">
        <v>59</v>
      </c>
      <c r="D43" s="3">
        <f>84.4+84.4+4.6</f>
        <v>173.4</v>
      </c>
      <c r="F43" s="18">
        <f t="shared" si="3"/>
        <v>2440.8000000000002</v>
      </c>
      <c r="G43" s="18">
        <f t="shared" si="4"/>
        <v>4904.2</v>
      </c>
      <c r="H43">
        <f t="shared" si="5"/>
        <v>9785.7999999999993</v>
      </c>
      <c r="I43">
        <f t="shared" si="6"/>
        <v>19571.599999999999</v>
      </c>
      <c r="J43">
        <f t="shared" si="7"/>
        <v>29357.4</v>
      </c>
    </row>
    <row r="44" spans="1:10" hidden="1" x14ac:dyDescent="0.25">
      <c r="A44">
        <v>2240</v>
      </c>
      <c r="B44" s="3" t="s">
        <v>61</v>
      </c>
      <c r="D44" s="3">
        <f>84.4+50.6+27.6+9.2</f>
        <v>171.79999999999998</v>
      </c>
      <c r="F44" s="18">
        <f t="shared" si="3"/>
        <v>2419.1999999999998</v>
      </c>
      <c r="G44" s="18">
        <f t="shared" si="4"/>
        <v>4860.8</v>
      </c>
      <c r="H44">
        <f t="shared" si="5"/>
        <v>9699.2000000000007</v>
      </c>
      <c r="I44">
        <f t="shared" si="6"/>
        <v>19398.400000000001</v>
      </c>
      <c r="J44">
        <f t="shared" si="7"/>
        <v>29097.599999999999</v>
      </c>
    </row>
    <row r="45" spans="1:10" hidden="1" x14ac:dyDescent="0.25">
      <c r="A45">
        <v>2220</v>
      </c>
      <c r="B45" s="3" t="s">
        <v>58</v>
      </c>
      <c r="D45" s="3">
        <f>50.6+50.6+50.6+18.4</f>
        <v>170.20000000000002</v>
      </c>
      <c r="F45" s="18">
        <f t="shared" si="3"/>
        <v>2397.6</v>
      </c>
      <c r="G45" s="18">
        <f t="shared" si="4"/>
        <v>4817.3999999999996</v>
      </c>
      <c r="H45">
        <f t="shared" si="5"/>
        <v>9612.6</v>
      </c>
      <c r="I45">
        <f t="shared" si="6"/>
        <v>19225.2</v>
      </c>
      <c r="J45">
        <f t="shared" si="7"/>
        <v>28837.8</v>
      </c>
    </row>
    <row r="46" spans="1:10" hidden="1" x14ac:dyDescent="0.25">
      <c r="A46">
        <v>2200</v>
      </c>
      <c r="B46" s="3" t="s">
        <v>57</v>
      </c>
      <c r="D46" s="3">
        <f>84.4+84.4</f>
        <v>168.8</v>
      </c>
      <c r="F46" s="18">
        <f t="shared" si="3"/>
        <v>2376</v>
      </c>
      <c r="G46" s="18">
        <f t="shared" si="4"/>
        <v>4774</v>
      </c>
      <c r="H46">
        <f t="shared" si="5"/>
        <v>9526</v>
      </c>
      <c r="I46">
        <f t="shared" si="6"/>
        <v>19052</v>
      </c>
      <c r="J46">
        <f t="shared" si="7"/>
        <v>28578</v>
      </c>
    </row>
    <row r="47" spans="1:10" hidden="1" x14ac:dyDescent="0.25">
      <c r="A47">
        <v>2180</v>
      </c>
      <c r="B47" s="3" t="s">
        <v>56</v>
      </c>
      <c r="D47" s="3">
        <f>84.4+50.6+27.6+4.6</f>
        <v>167.2</v>
      </c>
      <c r="F47" s="18">
        <f t="shared" si="3"/>
        <v>2354.4</v>
      </c>
      <c r="G47" s="18">
        <f t="shared" si="4"/>
        <v>4730.6000000000004</v>
      </c>
      <c r="H47">
        <f t="shared" si="5"/>
        <v>9439.4</v>
      </c>
      <c r="I47">
        <f t="shared" si="6"/>
        <v>18878.8</v>
      </c>
      <c r="J47">
        <f t="shared" si="7"/>
        <v>28318.2</v>
      </c>
    </row>
    <row r="48" spans="1:10" hidden="1" x14ac:dyDescent="0.25">
      <c r="A48">
        <v>2160</v>
      </c>
      <c r="B48" s="3" t="s">
        <v>55</v>
      </c>
      <c r="D48" s="3">
        <f>50.6+50.6+50.6+9.2+4.6</f>
        <v>165.6</v>
      </c>
      <c r="F48" s="18">
        <f t="shared" si="3"/>
        <v>2332.8000000000002</v>
      </c>
      <c r="G48" s="18">
        <f t="shared" si="4"/>
        <v>4687.2</v>
      </c>
      <c r="H48">
        <f t="shared" si="5"/>
        <v>9352.7999999999993</v>
      </c>
      <c r="I48">
        <f t="shared" si="6"/>
        <v>18705.599999999999</v>
      </c>
      <c r="J48">
        <f t="shared" si="7"/>
        <v>28058.400000000001</v>
      </c>
    </row>
    <row r="49" spans="1:10" hidden="1" x14ac:dyDescent="0.25">
      <c r="A49">
        <v>2120</v>
      </c>
      <c r="B49" s="3" t="s">
        <v>54</v>
      </c>
      <c r="D49" s="3">
        <f>84.4+50.6+27.6</f>
        <v>162.6</v>
      </c>
      <c r="F49" s="18">
        <f t="shared" si="3"/>
        <v>2289.6</v>
      </c>
      <c r="G49" s="18">
        <f t="shared" si="4"/>
        <v>4600.3999999999996</v>
      </c>
      <c r="H49">
        <f t="shared" si="5"/>
        <v>9179.6</v>
      </c>
      <c r="I49">
        <f t="shared" si="6"/>
        <v>18359.2</v>
      </c>
      <c r="J49">
        <f t="shared" si="7"/>
        <v>27538.799999999999</v>
      </c>
    </row>
    <row r="50" spans="1:10" hidden="1" x14ac:dyDescent="0.25">
      <c r="A50">
        <v>2100</v>
      </c>
      <c r="B50" s="3" t="s">
        <v>53</v>
      </c>
      <c r="D50" s="3">
        <f>50.6+50.6+50.6+9.2</f>
        <v>161</v>
      </c>
      <c r="F50" s="18">
        <f t="shared" si="3"/>
        <v>2268</v>
      </c>
      <c r="G50" s="18">
        <f t="shared" si="4"/>
        <v>4557</v>
      </c>
      <c r="H50">
        <f t="shared" si="5"/>
        <v>9093</v>
      </c>
      <c r="I50">
        <f t="shared" si="6"/>
        <v>18186</v>
      </c>
      <c r="J50">
        <f t="shared" si="7"/>
        <v>27279</v>
      </c>
    </row>
    <row r="51" spans="1:10" hidden="1" x14ac:dyDescent="0.25">
      <c r="A51">
        <v>2060</v>
      </c>
      <c r="B51" s="3" t="s">
        <v>52</v>
      </c>
      <c r="D51" s="3">
        <f>84.4+50.6+18.4+4.6</f>
        <v>158</v>
      </c>
      <c r="F51" s="18">
        <f t="shared" si="3"/>
        <v>2224.8000000000002</v>
      </c>
      <c r="G51" s="18">
        <f t="shared" si="4"/>
        <v>4470.2</v>
      </c>
      <c r="H51">
        <f t="shared" si="5"/>
        <v>8919.7999999999993</v>
      </c>
      <c r="I51">
        <f t="shared" si="6"/>
        <v>17839.599999999999</v>
      </c>
      <c r="J51">
        <f t="shared" si="7"/>
        <v>26759.4</v>
      </c>
    </row>
    <row r="52" spans="1:10" hidden="1" x14ac:dyDescent="0.25">
      <c r="A52">
        <v>2040</v>
      </c>
      <c r="B52" s="3" t="s">
        <v>51</v>
      </c>
      <c r="D52" s="3">
        <f>50.6+50.6+50.6+4.6</f>
        <v>156.4</v>
      </c>
      <c r="F52" s="18">
        <f t="shared" si="3"/>
        <v>2203.1999999999998</v>
      </c>
      <c r="G52" s="18">
        <f t="shared" si="4"/>
        <v>4426.8</v>
      </c>
      <c r="H52">
        <f t="shared" si="5"/>
        <v>8833.2000000000007</v>
      </c>
      <c r="I52">
        <f t="shared" si="6"/>
        <v>17666.400000000001</v>
      </c>
      <c r="J52">
        <f t="shared" si="7"/>
        <v>26499.599999999999</v>
      </c>
    </row>
    <row r="53" spans="1:10" hidden="1" x14ac:dyDescent="0.25">
      <c r="A53">
        <v>2000</v>
      </c>
      <c r="B53" s="3" t="s">
        <v>50</v>
      </c>
      <c r="D53" s="3">
        <f>84.4+50.6+18.4</f>
        <v>153.4</v>
      </c>
      <c r="F53" s="18">
        <f t="shared" si="3"/>
        <v>2160</v>
      </c>
      <c r="G53" s="18">
        <f t="shared" si="4"/>
        <v>4340</v>
      </c>
      <c r="H53">
        <f t="shared" si="5"/>
        <v>8660</v>
      </c>
      <c r="I53">
        <f t="shared" si="6"/>
        <v>17320</v>
      </c>
      <c r="J53">
        <f t="shared" si="7"/>
        <v>25980</v>
      </c>
    </row>
    <row r="54" spans="1:10" hidden="1" x14ac:dyDescent="0.25">
      <c r="A54">
        <v>1980</v>
      </c>
      <c r="B54" s="3" t="s">
        <v>49</v>
      </c>
      <c r="D54" s="3">
        <f>50.6+50.6+50.6</f>
        <v>151.80000000000001</v>
      </c>
      <c r="F54" s="18">
        <f t="shared" si="3"/>
        <v>2138.4</v>
      </c>
      <c r="G54" s="18">
        <f t="shared" si="4"/>
        <v>4296.6000000000004</v>
      </c>
      <c r="H54">
        <f t="shared" si="5"/>
        <v>8573.4</v>
      </c>
      <c r="I54">
        <f t="shared" si="6"/>
        <v>17146.8</v>
      </c>
      <c r="J54">
        <f t="shared" si="7"/>
        <v>25720.2</v>
      </c>
    </row>
    <row r="55" spans="1:10" hidden="1" x14ac:dyDescent="0.25">
      <c r="A55">
        <v>1940</v>
      </c>
      <c r="B55" s="3" t="s">
        <v>48</v>
      </c>
      <c r="D55" s="3">
        <f>84.4+50.6+9.2+4.6</f>
        <v>148.79999999999998</v>
      </c>
      <c r="F55" s="18">
        <f t="shared" si="3"/>
        <v>2095.1999999999998</v>
      </c>
      <c r="G55" s="18">
        <f t="shared" si="4"/>
        <v>4209.8</v>
      </c>
      <c r="H55">
        <f t="shared" si="5"/>
        <v>8400.2000000000007</v>
      </c>
      <c r="I55">
        <f t="shared" si="6"/>
        <v>16800.400000000001</v>
      </c>
      <c r="J55">
        <f t="shared" si="7"/>
        <v>25200.6</v>
      </c>
    </row>
    <row r="56" spans="1:10" hidden="1" x14ac:dyDescent="0.25">
      <c r="A56">
        <v>1920</v>
      </c>
      <c r="B56" s="3" t="s">
        <v>47</v>
      </c>
      <c r="D56" s="3">
        <f>50.6+50.6+27.6+18.4</f>
        <v>147.20000000000002</v>
      </c>
      <c r="F56" s="18">
        <f t="shared" si="3"/>
        <v>2073.6</v>
      </c>
      <c r="G56" s="18">
        <f t="shared" si="4"/>
        <v>4166.3999999999996</v>
      </c>
      <c r="H56">
        <f t="shared" si="5"/>
        <v>8313.6</v>
      </c>
      <c r="I56">
        <f t="shared" si="6"/>
        <v>16627.2</v>
      </c>
      <c r="J56">
        <f t="shared" si="7"/>
        <v>24940.799999999999</v>
      </c>
    </row>
    <row r="57" spans="1:10" hidden="1" x14ac:dyDescent="0.25">
      <c r="A57">
        <v>1880</v>
      </c>
      <c r="B57" s="3" t="s">
        <v>46</v>
      </c>
      <c r="D57" s="3">
        <f>84.4+50.6+9.2</f>
        <v>144.19999999999999</v>
      </c>
      <c r="F57" s="18">
        <f t="shared" si="3"/>
        <v>2030.4</v>
      </c>
      <c r="G57" s="18">
        <f t="shared" si="4"/>
        <v>4079.6</v>
      </c>
      <c r="H57">
        <f t="shared" si="5"/>
        <v>8140.4</v>
      </c>
      <c r="I57">
        <f t="shared" si="6"/>
        <v>16280.8</v>
      </c>
      <c r="J57">
        <f t="shared" si="7"/>
        <v>24421.200000000001</v>
      </c>
    </row>
    <row r="58" spans="1:10" hidden="1" x14ac:dyDescent="0.25">
      <c r="A58">
        <v>1860</v>
      </c>
      <c r="B58" s="3" t="s">
        <v>45</v>
      </c>
      <c r="D58" s="3">
        <f>50.6+50.6+27.6+9.2+4.6</f>
        <v>142.6</v>
      </c>
      <c r="F58" s="18">
        <f t="shared" si="3"/>
        <v>2008.8</v>
      </c>
      <c r="G58" s="18">
        <f t="shared" si="4"/>
        <v>4036.2</v>
      </c>
      <c r="H58">
        <f t="shared" si="5"/>
        <v>8053.8</v>
      </c>
      <c r="I58">
        <f t="shared" si="6"/>
        <v>16107.6</v>
      </c>
      <c r="J58">
        <f t="shared" si="7"/>
        <v>24161.4</v>
      </c>
    </row>
    <row r="59" spans="1:10" hidden="1" x14ac:dyDescent="0.25">
      <c r="A59">
        <v>1820</v>
      </c>
      <c r="B59" s="3" t="s">
        <v>44</v>
      </c>
      <c r="D59" s="3">
        <f>84.4+50.6+4.6</f>
        <v>139.6</v>
      </c>
      <c r="F59" s="18">
        <f t="shared" si="3"/>
        <v>1965.6</v>
      </c>
      <c r="G59" s="18">
        <f t="shared" si="4"/>
        <v>3949.4</v>
      </c>
      <c r="H59">
        <f t="shared" si="5"/>
        <v>7880.6</v>
      </c>
      <c r="I59">
        <f t="shared" si="6"/>
        <v>15761.2</v>
      </c>
      <c r="J59">
        <f t="shared" si="7"/>
        <v>23641.8</v>
      </c>
    </row>
    <row r="60" spans="1:10" hidden="1" x14ac:dyDescent="0.25">
      <c r="A60">
        <v>1800</v>
      </c>
      <c r="B60" s="3" t="s">
        <v>43</v>
      </c>
      <c r="D60" s="3">
        <f>50.6+50.6+27.6+9.2</f>
        <v>138</v>
      </c>
      <c r="F60" s="18">
        <f t="shared" si="3"/>
        <v>1944</v>
      </c>
      <c r="G60" s="18">
        <f t="shared" si="4"/>
        <v>3906</v>
      </c>
      <c r="H60">
        <f t="shared" si="5"/>
        <v>7794</v>
      </c>
      <c r="I60">
        <f t="shared" si="6"/>
        <v>15588</v>
      </c>
      <c r="J60">
        <f t="shared" si="7"/>
        <v>23382</v>
      </c>
    </row>
    <row r="61" spans="1:10" hidden="1" x14ac:dyDescent="0.25">
      <c r="A61">
        <v>1760</v>
      </c>
      <c r="B61" s="3" t="s">
        <v>42</v>
      </c>
      <c r="D61" s="3">
        <f>84.4+50.6</f>
        <v>135</v>
      </c>
      <c r="F61" s="18">
        <f t="shared" si="3"/>
        <v>1900.8</v>
      </c>
      <c r="G61" s="18">
        <f t="shared" si="4"/>
        <v>3819.2</v>
      </c>
      <c r="H61">
        <f t="shared" si="5"/>
        <v>7620.8</v>
      </c>
      <c r="I61">
        <f t="shared" si="6"/>
        <v>15241.6</v>
      </c>
      <c r="J61">
        <f t="shared" si="7"/>
        <v>22862.400000000001</v>
      </c>
    </row>
    <row r="62" spans="1:10" hidden="1" x14ac:dyDescent="0.25">
      <c r="A62">
        <v>1740</v>
      </c>
      <c r="B62" s="3" t="s">
        <v>41</v>
      </c>
      <c r="D62" s="3">
        <f>50.6+50.6+27.6+4.6</f>
        <v>133.4</v>
      </c>
      <c r="F62" s="18">
        <f t="shared" si="3"/>
        <v>1879.2</v>
      </c>
      <c r="G62" s="18">
        <f t="shared" si="4"/>
        <v>3775.8</v>
      </c>
      <c r="H62">
        <f t="shared" si="5"/>
        <v>7534.2</v>
      </c>
      <c r="I62">
        <f t="shared" si="6"/>
        <v>15068.4</v>
      </c>
      <c r="J62">
        <f t="shared" si="7"/>
        <v>22602.6</v>
      </c>
    </row>
    <row r="63" spans="1:10" hidden="1" x14ac:dyDescent="0.25">
      <c r="A63">
        <v>1700</v>
      </c>
      <c r="B63" s="3" t="s">
        <v>40</v>
      </c>
      <c r="D63" s="3">
        <f>84.4+27.6+18.4</f>
        <v>130.4</v>
      </c>
      <c r="F63" s="18">
        <f t="shared" si="3"/>
        <v>1836</v>
      </c>
      <c r="G63" s="18">
        <f t="shared" si="4"/>
        <v>3689</v>
      </c>
      <c r="H63">
        <f t="shared" si="5"/>
        <v>7361</v>
      </c>
      <c r="I63">
        <f t="shared" si="6"/>
        <v>14722</v>
      </c>
      <c r="J63">
        <f t="shared" si="7"/>
        <v>22083</v>
      </c>
    </row>
    <row r="64" spans="1:10" hidden="1" x14ac:dyDescent="0.25">
      <c r="A64">
        <v>1680</v>
      </c>
      <c r="B64" s="3" t="s">
        <v>39</v>
      </c>
      <c r="D64" s="3">
        <f>50.6+50.6+27.6</f>
        <v>128.80000000000001</v>
      </c>
      <c r="F64" s="18">
        <f t="shared" si="3"/>
        <v>1814.4</v>
      </c>
      <c r="G64" s="18">
        <f t="shared" si="4"/>
        <v>3645.6</v>
      </c>
      <c r="H64">
        <f t="shared" si="5"/>
        <v>7274.4</v>
      </c>
      <c r="I64">
        <f t="shared" si="6"/>
        <v>14548.8</v>
      </c>
      <c r="J64">
        <f t="shared" si="7"/>
        <v>21823.200000000001</v>
      </c>
    </row>
    <row r="65" spans="1:10" hidden="1" x14ac:dyDescent="0.25">
      <c r="A65">
        <v>1640</v>
      </c>
      <c r="B65" s="3" t="s">
        <v>38</v>
      </c>
      <c r="D65" s="3">
        <f>84.4+27.6+9.2+4.6</f>
        <v>125.8</v>
      </c>
      <c r="F65" s="18">
        <f t="shared" si="3"/>
        <v>1771.2</v>
      </c>
      <c r="G65" s="18">
        <f t="shared" si="4"/>
        <v>3558.8</v>
      </c>
      <c r="H65">
        <f t="shared" si="5"/>
        <v>7101.2</v>
      </c>
      <c r="I65">
        <f t="shared" si="6"/>
        <v>14202.4</v>
      </c>
      <c r="J65">
        <f t="shared" si="7"/>
        <v>21303.599999999999</v>
      </c>
    </row>
    <row r="66" spans="1:10" hidden="1" x14ac:dyDescent="0.25">
      <c r="A66">
        <v>1620</v>
      </c>
      <c r="B66" s="3" t="s">
        <v>37</v>
      </c>
      <c r="D66" s="3">
        <f>50.6+50.6+18.4+4.6</f>
        <v>124.19999999999999</v>
      </c>
      <c r="F66" s="18">
        <f t="shared" si="3"/>
        <v>1749.6</v>
      </c>
      <c r="G66" s="18">
        <f t="shared" si="4"/>
        <v>3515.4</v>
      </c>
      <c r="H66">
        <f t="shared" si="5"/>
        <v>7014.6</v>
      </c>
      <c r="I66">
        <f t="shared" si="6"/>
        <v>14029.2</v>
      </c>
      <c r="J66">
        <f t="shared" si="7"/>
        <v>21043.8</v>
      </c>
    </row>
    <row r="67" spans="1:10" hidden="1" x14ac:dyDescent="0.25">
      <c r="A67">
        <v>1580</v>
      </c>
      <c r="B67" s="3" t="s">
        <v>36</v>
      </c>
      <c r="D67" s="3">
        <f>84.4+27.6+9.2</f>
        <v>121.2</v>
      </c>
      <c r="F67" s="18">
        <f t="shared" si="3"/>
        <v>1706.4</v>
      </c>
      <c r="G67" s="18">
        <f t="shared" si="4"/>
        <v>3428.6</v>
      </c>
      <c r="H67">
        <f t="shared" si="5"/>
        <v>6841.4</v>
      </c>
      <c r="I67">
        <f t="shared" si="6"/>
        <v>13682.8</v>
      </c>
      <c r="J67">
        <f t="shared" si="7"/>
        <v>20524.2</v>
      </c>
    </row>
    <row r="68" spans="1:10" hidden="1" x14ac:dyDescent="0.25">
      <c r="A68">
        <v>1560</v>
      </c>
      <c r="B68" s="3" t="s">
        <v>35</v>
      </c>
      <c r="D68" s="3">
        <f>50.6+50.6+18.4</f>
        <v>119.6</v>
      </c>
      <c r="F68" s="18">
        <f t="shared" si="3"/>
        <v>1684.8</v>
      </c>
      <c r="G68" s="18">
        <f t="shared" si="4"/>
        <v>3385.2</v>
      </c>
      <c r="H68">
        <f t="shared" si="5"/>
        <v>6754.8</v>
      </c>
      <c r="I68">
        <f t="shared" si="6"/>
        <v>13509.6</v>
      </c>
      <c r="J68">
        <f t="shared" si="7"/>
        <v>20264.400000000001</v>
      </c>
    </row>
    <row r="69" spans="1:10" hidden="1" x14ac:dyDescent="0.25">
      <c r="A69">
        <v>1520</v>
      </c>
      <c r="B69" s="3" t="s">
        <v>34</v>
      </c>
      <c r="D69" s="3">
        <f>84.4+27.6+4.6</f>
        <v>116.6</v>
      </c>
      <c r="F69" s="18">
        <f t="shared" si="3"/>
        <v>1641.6</v>
      </c>
      <c r="G69" s="18">
        <f t="shared" si="4"/>
        <v>3298.4</v>
      </c>
      <c r="H69">
        <f t="shared" si="5"/>
        <v>6581.6</v>
      </c>
      <c r="I69">
        <f t="shared" si="6"/>
        <v>13163.2</v>
      </c>
      <c r="J69">
        <f t="shared" si="7"/>
        <v>19744.8</v>
      </c>
    </row>
    <row r="70" spans="1:10" hidden="1" x14ac:dyDescent="0.25">
      <c r="A70">
        <v>1500</v>
      </c>
      <c r="B70" s="3" t="s">
        <v>33</v>
      </c>
      <c r="D70" s="3">
        <f>50.6+50.6+9.2+4.6</f>
        <v>115</v>
      </c>
      <c r="F70" s="18">
        <f t="shared" si="3"/>
        <v>1620</v>
      </c>
      <c r="G70" s="18">
        <f t="shared" si="4"/>
        <v>3255</v>
      </c>
      <c r="H70">
        <f t="shared" si="5"/>
        <v>6495</v>
      </c>
      <c r="I70">
        <f t="shared" si="6"/>
        <v>12990</v>
      </c>
      <c r="J70">
        <f t="shared" si="7"/>
        <v>19485</v>
      </c>
    </row>
    <row r="71" spans="1:10" hidden="1" x14ac:dyDescent="0.25">
      <c r="A71">
        <v>1460</v>
      </c>
      <c r="B71" s="3" t="s">
        <v>32</v>
      </c>
      <c r="D71" s="3">
        <f>84.4+27.6</f>
        <v>112</v>
      </c>
      <c r="F71" s="18">
        <f t="shared" si="3"/>
        <v>1576.8</v>
      </c>
      <c r="G71" s="18">
        <f t="shared" si="4"/>
        <v>3168.2</v>
      </c>
      <c r="H71">
        <f t="shared" si="5"/>
        <v>6321.8</v>
      </c>
      <c r="I71">
        <f t="shared" si="6"/>
        <v>12643.6</v>
      </c>
      <c r="J71">
        <f t="shared" si="7"/>
        <v>18965.400000000001</v>
      </c>
    </row>
    <row r="72" spans="1:10" hidden="1" x14ac:dyDescent="0.25">
      <c r="A72">
        <v>1440</v>
      </c>
      <c r="B72" s="3" t="s">
        <v>31</v>
      </c>
      <c r="D72" s="3">
        <f>50.6+50.6+9.2</f>
        <v>110.4</v>
      </c>
      <c r="F72" s="18">
        <f t="shared" si="3"/>
        <v>1555.2</v>
      </c>
      <c r="G72" s="18">
        <f t="shared" si="4"/>
        <v>3124.8</v>
      </c>
      <c r="H72">
        <f t="shared" si="5"/>
        <v>6235.2</v>
      </c>
      <c r="I72">
        <f t="shared" si="6"/>
        <v>12470.4</v>
      </c>
      <c r="J72">
        <f t="shared" si="7"/>
        <v>18705.599999999999</v>
      </c>
    </row>
    <row r="73" spans="1:10" hidden="1" x14ac:dyDescent="0.25">
      <c r="A73">
        <v>1400</v>
      </c>
      <c r="B73" s="3" t="s">
        <v>30</v>
      </c>
      <c r="D73" s="3">
        <f>84.4+18.4+4.6</f>
        <v>107.4</v>
      </c>
      <c r="F73" s="18">
        <f t="shared" si="3"/>
        <v>1512</v>
      </c>
      <c r="G73" s="18">
        <f t="shared" si="4"/>
        <v>3038</v>
      </c>
      <c r="H73">
        <f t="shared" si="5"/>
        <v>6062</v>
      </c>
      <c r="I73">
        <f t="shared" si="6"/>
        <v>12124</v>
      </c>
      <c r="J73">
        <f t="shared" si="7"/>
        <v>18186</v>
      </c>
    </row>
    <row r="74" spans="1:10" hidden="1" x14ac:dyDescent="0.25">
      <c r="A74">
        <v>1380</v>
      </c>
      <c r="B74" s="3" t="s">
        <v>29</v>
      </c>
      <c r="D74" s="3">
        <f>50.6+50.6+4.6</f>
        <v>105.8</v>
      </c>
      <c r="F74" s="18">
        <f t="shared" si="3"/>
        <v>1490.4</v>
      </c>
      <c r="G74" s="18">
        <f t="shared" si="4"/>
        <v>2994.6</v>
      </c>
      <c r="H74">
        <f t="shared" si="5"/>
        <v>5975.4</v>
      </c>
      <c r="I74">
        <f t="shared" si="6"/>
        <v>11950.8</v>
      </c>
      <c r="J74">
        <f t="shared" si="7"/>
        <v>17926.2</v>
      </c>
    </row>
    <row r="75" spans="1:10" hidden="1" x14ac:dyDescent="0.25">
      <c r="A75">
        <v>1340</v>
      </c>
      <c r="B75" s="3" t="s">
        <v>26</v>
      </c>
      <c r="D75" s="3">
        <f>84.4+18.4</f>
        <v>102.80000000000001</v>
      </c>
      <c r="F75" s="18">
        <f t="shared" si="3"/>
        <v>1447.2</v>
      </c>
      <c r="G75" s="18">
        <f t="shared" si="4"/>
        <v>2907.8</v>
      </c>
      <c r="H75">
        <f t="shared" si="5"/>
        <v>5802.2</v>
      </c>
      <c r="I75">
        <f t="shared" si="6"/>
        <v>11604.4</v>
      </c>
      <c r="J75">
        <f t="shared" si="7"/>
        <v>17406.599999999999</v>
      </c>
    </row>
    <row r="76" spans="1:10" hidden="1" x14ac:dyDescent="0.25">
      <c r="A76">
        <v>1320</v>
      </c>
      <c r="B76" s="3" t="s">
        <v>28</v>
      </c>
      <c r="D76" s="3">
        <f>50.6+50.6</f>
        <v>101.2</v>
      </c>
      <c r="F76" s="18">
        <f t="shared" si="3"/>
        <v>1425.6</v>
      </c>
      <c r="G76" s="18">
        <f t="shared" si="4"/>
        <v>2864.4</v>
      </c>
      <c r="H76">
        <f t="shared" si="5"/>
        <v>5715.6</v>
      </c>
      <c r="I76">
        <f t="shared" si="6"/>
        <v>11431.2</v>
      </c>
      <c r="J76">
        <f t="shared" si="7"/>
        <v>17146.8</v>
      </c>
    </row>
    <row r="77" spans="1:10" hidden="1" x14ac:dyDescent="0.25">
      <c r="A77">
        <v>1280</v>
      </c>
      <c r="B77" s="3" t="s">
        <v>25</v>
      </c>
      <c r="D77" s="3">
        <f>84.4+9.2+4.6</f>
        <v>98.2</v>
      </c>
      <c r="F77" s="18">
        <f t="shared" si="3"/>
        <v>1382.4</v>
      </c>
      <c r="G77" s="18">
        <f t="shared" si="4"/>
        <v>2777.6</v>
      </c>
      <c r="H77">
        <f t="shared" si="5"/>
        <v>5542.4</v>
      </c>
      <c r="I77">
        <f t="shared" si="6"/>
        <v>11084.8</v>
      </c>
      <c r="J77">
        <f t="shared" si="7"/>
        <v>16627.2</v>
      </c>
    </row>
    <row r="78" spans="1:10" hidden="1" x14ac:dyDescent="0.25">
      <c r="A78">
        <v>1260</v>
      </c>
      <c r="B78" s="3" t="s">
        <v>27</v>
      </c>
      <c r="D78" s="3">
        <f>50.6+27.6+18.4</f>
        <v>96.6</v>
      </c>
      <c r="F78" s="18">
        <f t="shared" si="3"/>
        <v>1360.8</v>
      </c>
      <c r="G78" s="18">
        <f t="shared" si="4"/>
        <v>2734.2</v>
      </c>
      <c r="H78">
        <f t="shared" si="5"/>
        <v>5455.8</v>
      </c>
      <c r="I78">
        <f t="shared" si="6"/>
        <v>10911.6</v>
      </c>
      <c r="J78">
        <f t="shared" si="7"/>
        <v>16367.4</v>
      </c>
    </row>
    <row r="79" spans="1:10" hidden="1" x14ac:dyDescent="0.25">
      <c r="A79">
        <v>1220</v>
      </c>
      <c r="B79" s="3" t="s">
        <v>24</v>
      </c>
      <c r="D79" s="3">
        <f>84.4+9.2</f>
        <v>93.600000000000009</v>
      </c>
      <c r="F79" s="18">
        <f t="shared" si="3"/>
        <v>1317.6</v>
      </c>
      <c r="G79" s="18">
        <f t="shared" si="4"/>
        <v>2647.4</v>
      </c>
      <c r="H79">
        <f t="shared" si="5"/>
        <v>5282.6</v>
      </c>
      <c r="I79">
        <f t="shared" si="6"/>
        <v>10565.2</v>
      </c>
      <c r="J79">
        <f t="shared" si="7"/>
        <v>15847.8</v>
      </c>
    </row>
    <row r="80" spans="1:10" hidden="1" x14ac:dyDescent="0.25">
      <c r="A80">
        <v>1200</v>
      </c>
      <c r="B80" s="3" t="s">
        <v>22</v>
      </c>
      <c r="D80" s="3">
        <f>50.6+18.4+18.4+4.6</f>
        <v>92</v>
      </c>
      <c r="F80" s="18">
        <f t="shared" si="3"/>
        <v>1296</v>
      </c>
      <c r="G80" s="18">
        <f t="shared" si="4"/>
        <v>2604</v>
      </c>
      <c r="H80">
        <f t="shared" si="5"/>
        <v>5196</v>
      </c>
      <c r="I80">
        <f t="shared" si="6"/>
        <v>10392</v>
      </c>
      <c r="J80">
        <f t="shared" si="7"/>
        <v>15588</v>
      </c>
    </row>
    <row r="81" spans="1:10" hidden="1" x14ac:dyDescent="0.25">
      <c r="A81">
        <v>1160</v>
      </c>
      <c r="B81" s="3" t="s">
        <v>23</v>
      </c>
      <c r="D81" s="3">
        <f>84.4+4.6</f>
        <v>89</v>
      </c>
      <c r="F81" s="18">
        <f t="shared" si="3"/>
        <v>1252.8</v>
      </c>
      <c r="G81" s="18">
        <f t="shared" si="4"/>
        <v>2517.1999999999998</v>
      </c>
      <c r="H81">
        <f t="shared" si="5"/>
        <v>5022.8</v>
      </c>
      <c r="I81">
        <f t="shared" si="6"/>
        <v>10045.6</v>
      </c>
      <c r="J81">
        <f t="shared" si="7"/>
        <v>15068.4</v>
      </c>
    </row>
    <row r="82" spans="1:10" hidden="1" x14ac:dyDescent="0.25">
      <c r="A82">
        <v>1140</v>
      </c>
      <c r="B82" s="3" t="s">
        <v>21</v>
      </c>
      <c r="D82" s="3">
        <f>50.6+18.4+18.4</f>
        <v>87.4</v>
      </c>
      <c r="F82" s="18">
        <f t="shared" si="3"/>
        <v>1231.2</v>
      </c>
      <c r="G82" s="18">
        <f t="shared" si="4"/>
        <v>2473.8000000000002</v>
      </c>
      <c r="H82">
        <f t="shared" si="5"/>
        <v>4936.2</v>
      </c>
      <c r="I82">
        <f t="shared" si="6"/>
        <v>9872.4</v>
      </c>
      <c r="J82">
        <f t="shared" si="7"/>
        <v>14808.6</v>
      </c>
    </row>
    <row r="83" spans="1:10" hidden="1" x14ac:dyDescent="0.25">
      <c r="A83">
        <v>1100</v>
      </c>
      <c r="B83" s="3">
        <v>1100</v>
      </c>
      <c r="D83" s="3">
        <v>84.4</v>
      </c>
      <c r="F83" s="18">
        <f t="shared" si="3"/>
        <v>1188</v>
      </c>
      <c r="G83" s="18">
        <f t="shared" si="4"/>
        <v>2387</v>
      </c>
      <c r="H83">
        <f t="shared" si="5"/>
        <v>4763</v>
      </c>
      <c r="I83">
        <f t="shared" si="6"/>
        <v>9526</v>
      </c>
      <c r="J83">
        <f t="shared" si="7"/>
        <v>14289</v>
      </c>
    </row>
    <row r="84" spans="1:10" hidden="1" x14ac:dyDescent="0.25">
      <c r="A84">
        <v>1080</v>
      </c>
      <c r="B84" s="3" t="s">
        <v>134</v>
      </c>
      <c r="D84" s="3">
        <f>50.6+18.4+9.2+4.6</f>
        <v>82.8</v>
      </c>
      <c r="F84" s="18">
        <f t="shared" si="3"/>
        <v>1166.4000000000001</v>
      </c>
      <c r="G84" s="18">
        <f t="shared" si="4"/>
        <v>2343.6</v>
      </c>
      <c r="H84">
        <f t="shared" si="5"/>
        <v>4676.3999999999996</v>
      </c>
      <c r="I84">
        <f t="shared" si="6"/>
        <v>9352.7999999999993</v>
      </c>
      <c r="J84">
        <f t="shared" si="7"/>
        <v>14029.2</v>
      </c>
    </row>
    <row r="85" spans="1:10" hidden="1" x14ac:dyDescent="0.25">
      <c r="A85">
        <v>1020</v>
      </c>
      <c r="B85" s="3" t="s">
        <v>133</v>
      </c>
      <c r="D85" s="3">
        <f>50.6+18.4+9.2</f>
        <v>78.2</v>
      </c>
      <c r="F85" s="18">
        <f t="shared" si="3"/>
        <v>1101.5999999999999</v>
      </c>
      <c r="G85" s="18">
        <f t="shared" si="4"/>
        <v>2213.4</v>
      </c>
      <c r="H85">
        <f t="shared" si="5"/>
        <v>4416.6000000000004</v>
      </c>
      <c r="I85">
        <f t="shared" si="6"/>
        <v>8833.2000000000007</v>
      </c>
      <c r="J85">
        <f t="shared" si="7"/>
        <v>13249.8</v>
      </c>
    </row>
    <row r="86" spans="1:10" hidden="1" x14ac:dyDescent="0.25">
      <c r="A86">
        <v>960</v>
      </c>
      <c r="B86" s="3" t="s">
        <v>18</v>
      </c>
      <c r="D86" s="3">
        <f>50.6+18.4+4.6</f>
        <v>73.599999999999994</v>
      </c>
      <c r="F86" s="18">
        <f t="shared" si="3"/>
        <v>1036.8</v>
      </c>
      <c r="G86" s="18">
        <f t="shared" si="4"/>
        <v>2083.1999999999998</v>
      </c>
      <c r="H86">
        <f t="shared" si="5"/>
        <v>4156.8</v>
      </c>
      <c r="I86">
        <f t="shared" si="6"/>
        <v>8313.6</v>
      </c>
      <c r="J86">
        <f t="shared" si="7"/>
        <v>12470.4</v>
      </c>
    </row>
    <row r="87" spans="1:10" hidden="1" x14ac:dyDescent="0.25">
      <c r="A87">
        <v>900</v>
      </c>
      <c r="B87" s="3" t="s">
        <v>17</v>
      </c>
      <c r="D87" s="3">
        <f>50.6+18.4</f>
        <v>69</v>
      </c>
      <c r="F87" s="18">
        <f t="shared" si="3"/>
        <v>972</v>
      </c>
      <c r="G87" s="18">
        <f t="shared" si="4"/>
        <v>1953</v>
      </c>
      <c r="H87">
        <f t="shared" si="5"/>
        <v>3897</v>
      </c>
      <c r="I87">
        <f t="shared" si="6"/>
        <v>7794</v>
      </c>
      <c r="J87">
        <f t="shared" si="7"/>
        <v>11691</v>
      </c>
    </row>
    <row r="88" spans="1:10" hidden="1" x14ac:dyDescent="0.25">
      <c r="A88">
        <v>840</v>
      </c>
      <c r="B88" s="3" t="s">
        <v>16</v>
      </c>
      <c r="D88" s="3">
        <f>50.6+9.2+4.6</f>
        <v>64.399999999999991</v>
      </c>
      <c r="F88" s="18">
        <f t="shared" si="3"/>
        <v>907.2</v>
      </c>
      <c r="G88" s="18">
        <f t="shared" si="4"/>
        <v>1822.8</v>
      </c>
      <c r="H88">
        <f t="shared" si="5"/>
        <v>3637.2</v>
      </c>
      <c r="I88">
        <f t="shared" si="6"/>
        <v>7274.4</v>
      </c>
      <c r="J88">
        <f t="shared" si="7"/>
        <v>10911.6</v>
      </c>
    </row>
    <row r="89" spans="1:10" hidden="1" x14ac:dyDescent="0.25">
      <c r="A89">
        <v>780</v>
      </c>
      <c r="B89" s="3" t="s">
        <v>15</v>
      </c>
      <c r="D89" s="3">
        <f>50.6+9.2</f>
        <v>59.8</v>
      </c>
      <c r="F89" s="18">
        <f t="shared" si="3"/>
        <v>842.4</v>
      </c>
      <c r="G89" s="18">
        <f t="shared" si="4"/>
        <v>1692.6</v>
      </c>
      <c r="H89">
        <f t="shared" si="5"/>
        <v>3377.4</v>
      </c>
      <c r="I89">
        <f t="shared" si="6"/>
        <v>6754.8</v>
      </c>
      <c r="J89">
        <f t="shared" si="7"/>
        <v>10132.200000000001</v>
      </c>
    </row>
    <row r="90" spans="1:10" hidden="1" x14ac:dyDescent="0.25">
      <c r="A90">
        <v>720</v>
      </c>
      <c r="B90" s="3" t="s">
        <v>14</v>
      </c>
      <c r="D90" s="3">
        <f>50.6+4.6</f>
        <v>55.2</v>
      </c>
      <c r="F90" s="18">
        <f t="shared" si="3"/>
        <v>777.6</v>
      </c>
      <c r="G90" s="18">
        <f>ROUND(A90*G$30,2)</f>
        <v>1562.4</v>
      </c>
      <c r="H90">
        <f t="shared" si="5"/>
        <v>3117.6</v>
      </c>
      <c r="I90">
        <f t="shared" si="6"/>
        <v>6235.2</v>
      </c>
      <c r="J90">
        <f t="shared" si="7"/>
        <v>9352.7999999999993</v>
      </c>
    </row>
    <row r="91" spans="1:10" hidden="1" x14ac:dyDescent="0.25">
      <c r="A91">
        <v>660</v>
      </c>
      <c r="B91" s="3">
        <v>660</v>
      </c>
      <c r="D91" s="3">
        <v>50.6</v>
      </c>
      <c r="F91" s="18">
        <f t="shared" si="3"/>
        <v>712.8</v>
      </c>
      <c r="G91" s="18">
        <f t="shared" si="4"/>
        <v>1432.2</v>
      </c>
      <c r="H91">
        <f t="shared" si="5"/>
        <v>2857.8</v>
      </c>
      <c r="I91">
        <f t="shared" si="6"/>
        <v>5715.6</v>
      </c>
      <c r="J91">
        <f t="shared" si="7"/>
        <v>8573.4</v>
      </c>
    </row>
    <row r="92" spans="1:10" hidden="1" x14ac:dyDescent="0.25">
      <c r="A92">
        <v>600</v>
      </c>
      <c r="B92" s="3" t="s">
        <v>13</v>
      </c>
      <c r="D92" s="3">
        <f>27.6+18.4</f>
        <v>46</v>
      </c>
      <c r="F92" s="18">
        <f t="shared" si="3"/>
        <v>648</v>
      </c>
      <c r="G92" s="18">
        <f t="shared" si="4"/>
        <v>1302</v>
      </c>
      <c r="H92">
        <f t="shared" si="5"/>
        <v>2598</v>
      </c>
      <c r="I92">
        <f t="shared" si="6"/>
        <v>5196</v>
      </c>
      <c r="J92">
        <f t="shared" si="7"/>
        <v>7794</v>
      </c>
    </row>
    <row r="93" spans="1:10" hidden="1" x14ac:dyDescent="0.25">
      <c r="A93">
        <v>540</v>
      </c>
      <c r="B93" s="3" t="s">
        <v>12</v>
      </c>
      <c r="D93" s="3">
        <f>27.6+9.2+4.6</f>
        <v>41.4</v>
      </c>
      <c r="F93" s="18">
        <f t="shared" si="3"/>
        <v>583.20000000000005</v>
      </c>
      <c r="G93" s="18">
        <f t="shared" si="4"/>
        <v>1171.8</v>
      </c>
      <c r="H93">
        <f t="shared" si="5"/>
        <v>2338.1999999999998</v>
      </c>
      <c r="I93">
        <f t="shared" si="6"/>
        <v>4676.3999999999996</v>
      </c>
      <c r="J93">
        <f t="shared" si="7"/>
        <v>7014.6</v>
      </c>
    </row>
    <row r="94" spans="1:10" hidden="1" x14ac:dyDescent="0.25">
      <c r="A94">
        <v>480</v>
      </c>
      <c r="B94" s="3" t="s">
        <v>11</v>
      </c>
      <c r="D94" s="3">
        <f>27.6+9.2</f>
        <v>36.799999999999997</v>
      </c>
      <c r="F94" s="18">
        <f>ROUND(A94*F$30,2)</f>
        <v>518.4</v>
      </c>
      <c r="G94" s="18">
        <f t="shared" si="4"/>
        <v>1041.5999999999999</v>
      </c>
      <c r="H94">
        <f t="shared" si="5"/>
        <v>2078.4</v>
      </c>
      <c r="I94">
        <f t="shared" si="6"/>
        <v>4156.8</v>
      </c>
      <c r="J94">
        <f t="shared" si="7"/>
        <v>6235.2</v>
      </c>
    </row>
    <row r="95" spans="1:10" hidden="1" x14ac:dyDescent="0.25">
      <c r="A95">
        <v>420</v>
      </c>
      <c r="B95" s="3" t="s">
        <v>10</v>
      </c>
      <c r="D95" s="3">
        <f>27.6+4.6</f>
        <v>32.200000000000003</v>
      </c>
      <c r="F95" s="7">
        <f t="shared" ref="F95:F102" si="8">ROUND(A95*F$30,2)</f>
        <v>453.6</v>
      </c>
      <c r="G95" s="18">
        <f t="shared" si="4"/>
        <v>911.4</v>
      </c>
      <c r="H95">
        <f t="shared" si="5"/>
        <v>1818.6</v>
      </c>
      <c r="I95">
        <f t="shared" si="6"/>
        <v>3637.2</v>
      </c>
      <c r="J95">
        <f t="shared" si="7"/>
        <v>5455.8</v>
      </c>
    </row>
    <row r="96" spans="1:10" hidden="1" x14ac:dyDescent="0.25">
      <c r="A96">
        <v>360</v>
      </c>
      <c r="B96" s="3">
        <v>360</v>
      </c>
      <c r="D96" s="3">
        <v>27.6</v>
      </c>
      <c r="F96" s="7">
        <f t="shared" si="8"/>
        <v>388.8</v>
      </c>
      <c r="G96" s="18">
        <f t="shared" ref="G96:G102" si="9">ROUND(A96*G$30,2)</f>
        <v>781.2</v>
      </c>
      <c r="H96">
        <f t="shared" ref="H96:H102" si="10">ROUND(A96*H$30,2)</f>
        <v>1558.8</v>
      </c>
      <c r="I96">
        <f t="shared" ref="I96:I102" si="11">ROUND(A96*I$30,2)</f>
        <v>3117.6</v>
      </c>
      <c r="J96">
        <f t="shared" ref="J96:J102" si="12">ROUND(A96*J$30,2)</f>
        <v>4676.3999999999996</v>
      </c>
    </row>
    <row r="97" spans="1:10" hidden="1" x14ac:dyDescent="0.25">
      <c r="A97">
        <v>300</v>
      </c>
      <c r="B97" s="3" t="s">
        <v>9</v>
      </c>
      <c r="D97" s="3">
        <f>18.4+4.6</f>
        <v>23</v>
      </c>
      <c r="F97" s="7">
        <f t="shared" si="8"/>
        <v>324</v>
      </c>
      <c r="G97" s="18">
        <f t="shared" si="9"/>
        <v>651</v>
      </c>
      <c r="H97">
        <f t="shared" si="10"/>
        <v>1299</v>
      </c>
      <c r="I97">
        <f t="shared" si="11"/>
        <v>2598</v>
      </c>
      <c r="J97">
        <f t="shared" si="12"/>
        <v>3897</v>
      </c>
    </row>
    <row r="98" spans="1:10" hidden="1" x14ac:dyDescent="0.25">
      <c r="A98">
        <v>240</v>
      </c>
      <c r="B98" s="3">
        <v>240</v>
      </c>
      <c r="D98" s="3">
        <v>18.399999999999999</v>
      </c>
      <c r="F98" s="7">
        <f t="shared" si="8"/>
        <v>259.2</v>
      </c>
      <c r="G98" s="18">
        <f t="shared" si="9"/>
        <v>520.79999999999995</v>
      </c>
      <c r="H98">
        <f t="shared" si="10"/>
        <v>1039.2</v>
      </c>
      <c r="I98">
        <f t="shared" si="11"/>
        <v>2078.4</v>
      </c>
      <c r="J98">
        <f t="shared" si="12"/>
        <v>3117.6</v>
      </c>
    </row>
    <row r="99" spans="1:10" hidden="1" x14ac:dyDescent="0.25">
      <c r="A99">
        <v>180</v>
      </c>
      <c r="B99" s="3" t="s">
        <v>8</v>
      </c>
      <c r="D99" s="3">
        <f>9.2+4.6</f>
        <v>13.799999999999999</v>
      </c>
      <c r="F99" s="7">
        <f t="shared" si="8"/>
        <v>194.4</v>
      </c>
      <c r="G99" s="18">
        <f t="shared" si="9"/>
        <v>390.6</v>
      </c>
      <c r="H99">
        <f t="shared" si="10"/>
        <v>779.4</v>
      </c>
      <c r="I99">
        <f t="shared" si="11"/>
        <v>1558.8</v>
      </c>
      <c r="J99">
        <f t="shared" si="12"/>
        <v>2338.1999999999998</v>
      </c>
    </row>
    <row r="100" spans="1:10" hidden="1" x14ac:dyDescent="0.25">
      <c r="A100">
        <v>120</v>
      </c>
      <c r="B100" s="3">
        <v>120</v>
      </c>
      <c r="D100" s="3">
        <v>9.1999999999999993</v>
      </c>
      <c r="F100" s="7">
        <f t="shared" si="8"/>
        <v>129.6</v>
      </c>
      <c r="G100" s="18">
        <f t="shared" si="9"/>
        <v>260.39999999999998</v>
      </c>
      <c r="H100">
        <f t="shared" si="10"/>
        <v>519.6</v>
      </c>
      <c r="I100">
        <f t="shared" si="11"/>
        <v>1039.2</v>
      </c>
      <c r="J100">
        <f t="shared" si="12"/>
        <v>1558.8</v>
      </c>
    </row>
    <row r="101" spans="1:10" hidden="1" x14ac:dyDescent="0.25">
      <c r="A101">
        <v>60</v>
      </c>
      <c r="B101" s="3">
        <v>60</v>
      </c>
      <c r="D101" s="3">
        <v>4.5999999999999996</v>
      </c>
      <c r="F101" s="7">
        <f t="shared" si="8"/>
        <v>64.8</v>
      </c>
      <c r="G101" s="18">
        <f>ROUND(A101*G$30,2)</f>
        <v>130.19999999999999</v>
      </c>
      <c r="H101">
        <f t="shared" si="10"/>
        <v>259.8</v>
      </c>
      <c r="I101">
        <f t="shared" si="11"/>
        <v>519.6</v>
      </c>
      <c r="J101">
        <f t="shared" si="12"/>
        <v>779.4</v>
      </c>
    </row>
    <row r="102" spans="1:10" hidden="1" x14ac:dyDescent="0.25">
      <c r="A102">
        <v>0</v>
      </c>
      <c r="B102" s="3">
        <v>0</v>
      </c>
      <c r="D102" s="3">
        <v>0</v>
      </c>
      <c r="F102" s="7">
        <f t="shared" si="8"/>
        <v>0</v>
      </c>
      <c r="G102" s="18">
        <f t="shared" si="9"/>
        <v>0</v>
      </c>
      <c r="H102">
        <f t="shared" si="10"/>
        <v>0</v>
      </c>
      <c r="I102">
        <f t="shared" si="11"/>
        <v>0</v>
      </c>
      <c r="J102">
        <f t="shared" si="12"/>
        <v>0</v>
      </c>
    </row>
    <row r="103" spans="1:10" hidden="1" x14ac:dyDescent="0.25"/>
    <row r="104" spans="1:10" hidden="1" x14ac:dyDescent="0.25"/>
    <row r="110" spans="1:10" x14ac:dyDescent="0.25">
      <c r="A110" s="6"/>
      <c r="B110" s="5"/>
    </row>
  </sheetData>
  <sheetProtection password="849E" sheet="1" objects="1" scenarios="1"/>
  <mergeCells count="10">
    <mergeCell ref="A18:B18"/>
    <mergeCell ref="A1:R2"/>
    <mergeCell ref="A14:R15"/>
    <mergeCell ref="D17:H17"/>
    <mergeCell ref="I17:M17"/>
    <mergeCell ref="N17:R17"/>
    <mergeCell ref="D4:H4"/>
    <mergeCell ref="I4:M4"/>
    <mergeCell ref="N4:R4"/>
    <mergeCell ref="A5:B5"/>
  </mergeCells>
  <conditionalFormatting sqref="D11:R11">
    <cfRule type="colorScale" priority="11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A20:XFD20">
    <cfRule type="colorScale" priority="1">
      <colorScale>
        <cfvo type="min"/>
        <cfvo type="percentile" val="50"/>
        <cfvo type="max"/>
        <color rgb="FF00FF00"/>
        <color rgb="FFFFFF00"/>
        <color rgb="FFFF0000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zoomScale="55" zoomScaleNormal="55" workbookViewId="0">
      <selection activeCell="H34" sqref="H34"/>
    </sheetView>
  </sheetViews>
  <sheetFormatPr defaultRowHeight="15" x14ac:dyDescent="0.25"/>
  <cols>
    <col min="1" max="1" width="10.42578125" customWidth="1"/>
    <col min="2" max="2" width="8.85546875" style="3"/>
    <col min="16" max="16" width="9.7109375" bestFit="1" customWidth="1"/>
  </cols>
  <sheetData>
    <row r="1" spans="1:16" x14ac:dyDescent="0.25">
      <c r="A1" t="s">
        <v>6</v>
      </c>
      <c r="B1" s="3" t="s">
        <v>7</v>
      </c>
    </row>
    <row r="2" spans="1:16" x14ac:dyDescent="0.25">
      <c r="A2">
        <v>36000</v>
      </c>
      <c r="C2" s="4">
        <v>59</v>
      </c>
    </row>
    <row r="3" spans="1:16" x14ac:dyDescent="0.25">
      <c r="A3">
        <v>15000</v>
      </c>
    </row>
    <row r="4" spans="1:16" x14ac:dyDescent="0.25">
      <c r="A4">
        <v>7000</v>
      </c>
    </row>
    <row r="5" spans="1:16" x14ac:dyDescent="0.25">
      <c r="A5">
        <v>5000</v>
      </c>
    </row>
    <row r="6" spans="1:16" x14ac:dyDescent="0.25">
      <c r="A6">
        <v>3500</v>
      </c>
    </row>
    <row r="7" spans="1:16" x14ac:dyDescent="0.25">
      <c r="A7">
        <v>3480</v>
      </c>
    </row>
    <row r="8" spans="1:16" x14ac:dyDescent="0.25">
      <c r="A8">
        <v>3420</v>
      </c>
    </row>
    <row r="9" spans="1:16" x14ac:dyDescent="0.25">
      <c r="A9">
        <v>3360</v>
      </c>
    </row>
    <row r="10" spans="1:16" x14ac:dyDescent="0.25">
      <c r="A10">
        <v>3300</v>
      </c>
      <c r="P10" s="4">
        <f>INDEX(A2:A64,MATCH(C2,A2:A64,-1))</f>
        <v>60</v>
      </c>
    </row>
    <row r="11" spans="1:16" x14ac:dyDescent="0.25">
      <c r="A11">
        <v>3240</v>
      </c>
    </row>
    <row r="12" spans="1:16" x14ac:dyDescent="0.25">
      <c r="A12">
        <v>3180</v>
      </c>
    </row>
    <row r="13" spans="1:16" x14ac:dyDescent="0.25">
      <c r="A13">
        <v>3120</v>
      </c>
    </row>
    <row r="14" spans="1:16" x14ac:dyDescent="0.25">
      <c r="A14">
        <v>3060</v>
      </c>
    </row>
    <row r="15" spans="1:16" x14ac:dyDescent="0.25">
      <c r="A15">
        <v>3000</v>
      </c>
    </row>
    <row r="16" spans="1:16" x14ac:dyDescent="0.25">
      <c r="A16">
        <v>2940</v>
      </c>
    </row>
    <row r="17" spans="1:1" x14ac:dyDescent="0.25">
      <c r="A17">
        <v>2880</v>
      </c>
    </row>
    <row r="18" spans="1:1" x14ac:dyDescent="0.25">
      <c r="A18">
        <v>2820</v>
      </c>
    </row>
    <row r="19" spans="1:1" x14ac:dyDescent="0.25">
      <c r="A19">
        <v>2760</v>
      </c>
    </row>
    <row r="20" spans="1:1" x14ac:dyDescent="0.25">
      <c r="A20">
        <v>2700</v>
      </c>
    </row>
    <row r="21" spans="1:1" x14ac:dyDescent="0.25">
      <c r="A21">
        <v>2640</v>
      </c>
    </row>
    <row r="22" spans="1:1" x14ac:dyDescent="0.25">
      <c r="A22">
        <v>2580</v>
      </c>
    </row>
    <row r="23" spans="1:1" x14ac:dyDescent="0.25">
      <c r="A23">
        <v>2520</v>
      </c>
    </row>
    <row r="24" spans="1:1" x14ac:dyDescent="0.25">
      <c r="A24">
        <v>2460</v>
      </c>
    </row>
    <row r="25" spans="1:1" x14ac:dyDescent="0.25">
      <c r="A25">
        <v>2400</v>
      </c>
    </row>
    <row r="26" spans="1:1" x14ac:dyDescent="0.25">
      <c r="A26">
        <v>2340</v>
      </c>
    </row>
    <row r="27" spans="1:1" x14ac:dyDescent="0.25">
      <c r="A27">
        <v>2280</v>
      </c>
    </row>
    <row r="28" spans="1:1" x14ac:dyDescent="0.25">
      <c r="A28">
        <v>2220</v>
      </c>
    </row>
    <row r="29" spans="1:1" x14ac:dyDescent="0.25">
      <c r="A29">
        <v>2160</v>
      </c>
    </row>
    <row r="30" spans="1:1" x14ac:dyDescent="0.25">
      <c r="A30">
        <v>2100</v>
      </c>
    </row>
    <row r="31" spans="1:1" x14ac:dyDescent="0.25">
      <c r="A31">
        <v>2040</v>
      </c>
    </row>
    <row r="32" spans="1:1" x14ac:dyDescent="0.25">
      <c r="A32">
        <v>1980</v>
      </c>
    </row>
    <row r="33" spans="1:1" x14ac:dyDescent="0.25">
      <c r="A33">
        <v>1920</v>
      </c>
    </row>
    <row r="34" spans="1:1" x14ac:dyDescent="0.25">
      <c r="A34">
        <v>1860</v>
      </c>
    </row>
    <row r="35" spans="1:1" x14ac:dyDescent="0.25">
      <c r="A35">
        <v>1800</v>
      </c>
    </row>
    <row r="36" spans="1:1" x14ac:dyDescent="0.25">
      <c r="A36">
        <v>1740</v>
      </c>
    </row>
    <row r="37" spans="1:1" x14ac:dyDescent="0.25">
      <c r="A37">
        <v>1680</v>
      </c>
    </row>
    <row r="38" spans="1:1" x14ac:dyDescent="0.25">
      <c r="A38">
        <v>1620</v>
      </c>
    </row>
    <row r="39" spans="1:1" x14ac:dyDescent="0.25">
      <c r="A39">
        <v>1560</v>
      </c>
    </row>
    <row r="40" spans="1:1" x14ac:dyDescent="0.25">
      <c r="A40">
        <v>1500</v>
      </c>
    </row>
    <row r="41" spans="1:1" x14ac:dyDescent="0.25">
      <c r="A41">
        <v>1440</v>
      </c>
    </row>
    <row r="42" spans="1:1" x14ac:dyDescent="0.25">
      <c r="A42">
        <v>1380</v>
      </c>
    </row>
    <row r="43" spans="1:1" x14ac:dyDescent="0.25">
      <c r="A43">
        <v>1320</v>
      </c>
    </row>
    <row r="44" spans="1:1" x14ac:dyDescent="0.25">
      <c r="A44">
        <v>1260</v>
      </c>
    </row>
    <row r="45" spans="1:1" x14ac:dyDescent="0.25">
      <c r="A45">
        <v>1200</v>
      </c>
    </row>
    <row r="46" spans="1:1" x14ac:dyDescent="0.25">
      <c r="A46">
        <v>1140</v>
      </c>
    </row>
    <row r="47" spans="1:1" x14ac:dyDescent="0.25">
      <c r="A47">
        <v>1080</v>
      </c>
    </row>
    <row r="48" spans="1:1" x14ac:dyDescent="0.25">
      <c r="A48">
        <v>1020</v>
      </c>
    </row>
    <row r="49" spans="1:1" x14ac:dyDescent="0.25">
      <c r="A49">
        <v>960</v>
      </c>
    </row>
    <row r="50" spans="1:1" x14ac:dyDescent="0.25">
      <c r="A50">
        <v>900</v>
      </c>
    </row>
    <row r="51" spans="1:1" x14ac:dyDescent="0.25">
      <c r="A51">
        <v>840</v>
      </c>
    </row>
    <row r="52" spans="1:1" x14ac:dyDescent="0.25">
      <c r="A52">
        <v>780</v>
      </c>
    </row>
    <row r="53" spans="1:1" x14ac:dyDescent="0.25">
      <c r="A53">
        <v>720</v>
      </c>
    </row>
    <row r="54" spans="1:1" x14ac:dyDescent="0.25">
      <c r="A54">
        <v>660</v>
      </c>
    </row>
    <row r="55" spans="1:1" x14ac:dyDescent="0.25">
      <c r="A55">
        <v>600</v>
      </c>
    </row>
    <row r="56" spans="1:1" x14ac:dyDescent="0.25">
      <c r="A56">
        <v>540</v>
      </c>
    </row>
    <row r="57" spans="1:1" x14ac:dyDescent="0.25">
      <c r="A57">
        <v>480</v>
      </c>
    </row>
    <row r="58" spans="1:1" x14ac:dyDescent="0.25">
      <c r="A58">
        <v>420</v>
      </c>
    </row>
    <row r="59" spans="1:1" x14ac:dyDescent="0.25">
      <c r="A59">
        <v>360</v>
      </c>
    </row>
    <row r="60" spans="1:1" x14ac:dyDescent="0.25">
      <c r="A60">
        <v>300</v>
      </c>
    </row>
    <row r="61" spans="1:1" x14ac:dyDescent="0.25">
      <c r="A61">
        <v>240</v>
      </c>
    </row>
    <row r="62" spans="1:1" x14ac:dyDescent="0.25">
      <c r="A62">
        <v>180</v>
      </c>
    </row>
    <row r="63" spans="1:1" x14ac:dyDescent="0.25">
      <c r="A63">
        <v>120</v>
      </c>
    </row>
    <row r="64" spans="1:1" x14ac:dyDescent="0.25">
      <c r="A64">
        <v>60</v>
      </c>
    </row>
  </sheetData>
  <sortState ref="A2:A64">
    <sortCondition descending="1" ref="A2"/>
  </sortState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workbookViewId="0">
      <selection activeCell="D17" sqref="D17"/>
    </sheetView>
  </sheetViews>
  <sheetFormatPr defaultRowHeight="15" x14ac:dyDescent="0.25"/>
  <cols>
    <col min="1" max="1" width="8.85546875" customWidth="1"/>
    <col min="2" max="2" width="27.42578125" bestFit="1" customWidth="1"/>
  </cols>
  <sheetData>
    <row r="1" spans="1:4" x14ac:dyDescent="0.25">
      <c r="A1">
        <v>36000</v>
      </c>
      <c r="B1" s="3"/>
      <c r="D1" s="3" t="s">
        <v>126</v>
      </c>
    </row>
    <row r="2" spans="1:4" x14ac:dyDescent="0.25">
      <c r="A2">
        <v>15000</v>
      </c>
      <c r="B2" s="3"/>
      <c r="D2" s="3" t="s">
        <v>125</v>
      </c>
    </row>
    <row r="3" spans="1:4" x14ac:dyDescent="0.25">
      <c r="A3">
        <v>7000</v>
      </c>
      <c r="B3" s="3"/>
      <c r="D3" s="3" t="s">
        <v>123</v>
      </c>
    </row>
    <row r="4" spans="1:4" x14ac:dyDescent="0.25">
      <c r="A4">
        <v>5000</v>
      </c>
      <c r="B4" s="3"/>
      <c r="D4" s="3" t="s">
        <v>124</v>
      </c>
    </row>
    <row r="5" spans="1:4" x14ac:dyDescent="0.25">
      <c r="A5">
        <v>3500</v>
      </c>
      <c r="B5" s="3"/>
      <c r="D5" s="3" t="s">
        <v>122</v>
      </c>
    </row>
    <row r="6" spans="1:4" x14ac:dyDescent="0.25">
      <c r="A6">
        <v>3480</v>
      </c>
      <c r="B6" s="3" t="s">
        <v>121</v>
      </c>
      <c r="D6" s="3" t="s">
        <v>122</v>
      </c>
    </row>
    <row r="7" spans="1:4" x14ac:dyDescent="0.25">
      <c r="A7">
        <v>3460</v>
      </c>
      <c r="B7" s="3" t="s">
        <v>120</v>
      </c>
      <c r="D7" s="3" t="s">
        <v>122</v>
      </c>
    </row>
    <row r="8" spans="1:4" x14ac:dyDescent="0.25">
      <c r="A8">
        <v>3440</v>
      </c>
      <c r="B8" s="3" t="s">
        <v>119</v>
      </c>
      <c r="D8" s="3" t="s">
        <v>122</v>
      </c>
    </row>
    <row r="9" spans="1:4" x14ac:dyDescent="0.25">
      <c r="A9">
        <v>3420</v>
      </c>
      <c r="B9" s="3" t="s">
        <v>118</v>
      </c>
      <c r="D9" s="3" t="s">
        <v>122</v>
      </c>
    </row>
    <row r="10" spans="1:4" x14ac:dyDescent="0.25">
      <c r="A10">
        <v>3400</v>
      </c>
      <c r="B10" s="3" t="s">
        <v>117</v>
      </c>
      <c r="D10" s="3" t="s">
        <v>122</v>
      </c>
    </row>
    <row r="11" spans="1:4" x14ac:dyDescent="0.25">
      <c r="A11">
        <v>3380</v>
      </c>
      <c r="B11" s="3" t="s">
        <v>116</v>
      </c>
      <c r="D11" s="3" t="s">
        <v>122</v>
      </c>
    </row>
    <row r="12" spans="1:4" x14ac:dyDescent="0.25">
      <c r="A12">
        <v>3360</v>
      </c>
      <c r="B12" s="3" t="s">
        <v>115</v>
      </c>
      <c r="D12" s="3" t="s">
        <v>122</v>
      </c>
    </row>
    <row r="13" spans="1:4" x14ac:dyDescent="0.25">
      <c r="A13">
        <v>3340</v>
      </c>
      <c r="B13" s="3" t="s">
        <v>114</v>
      </c>
      <c r="D13" s="3" t="s">
        <v>122</v>
      </c>
    </row>
    <row r="14" spans="1:4" x14ac:dyDescent="0.25">
      <c r="A14">
        <v>3320</v>
      </c>
      <c r="B14" s="3" t="s">
        <v>113</v>
      </c>
      <c r="D14" s="3" t="s">
        <v>122</v>
      </c>
    </row>
    <row r="15" spans="1:4" x14ac:dyDescent="0.25">
      <c r="A15">
        <v>3300</v>
      </c>
      <c r="B15" s="3" t="s">
        <v>112</v>
      </c>
      <c r="D15" s="3" t="s">
        <v>122</v>
      </c>
    </row>
    <row r="16" spans="1:4" x14ac:dyDescent="0.25">
      <c r="A16">
        <v>3280</v>
      </c>
      <c r="B16" s="3" t="s">
        <v>111</v>
      </c>
      <c r="D16" s="3" t="s">
        <v>122</v>
      </c>
    </row>
    <row r="17" spans="1:4" x14ac:dyDescent="0.25">
      <c r="A17">
        <v>3260</v>
      </c>
      <c r="B17" s="3" t="s">
        <v>110</v>
      </c>
      <c r="D17" s="3" t="s">
        <v>122</v>
      </c>
    </row>
    <row r="18" spans="1:4" x14ac:dyDescent="0.25">
      <c r="A18">
        <v>3240</v>
      </c>
      <c r="B18" s="3" t="s">
        <v>109</v>
      </c>
      <c r="D18" s="3" t="s">
        <v>122</v>
      </c>
    </row>
    <row r="19" spans="1:4" x14ac:dyDescent="0.25">
      <c r="A19">
        <v>3220</v>
      </c>
      <c r="B19" s="3" t="s">
        <v>108</v>
      </c>
      <c r="D19" s="3" t="s">
        <v>122</v>
      </c>
    </row>
    <row r="20" spans="1:4" x14ac:dyDescent="0.25">
      <c r="A20">
        <v>3200</v>
      </c>
      <c r="B20" s="3" t="s">
        <v>107</v>
      </c>
      <c r="D20" s="3" t="s">
        <v>122</v>
      </c>
    </row>
    <row r="21" spans="1:4" x14ac:dyDescent="0.25">
      <c r="A21">
        <v>3180</v>
      </c>
      <c r="B21" s="3" t="s">
        <v>106</v>
      </c>
      <c r="D21" s="3" t="s">
        <v>122</v>
      </c>
    </row>
    <row r="22" spans="1:4" x14ac:dyDescent="0.25">
      <c r="A22">
        <v>3160</v>
      </c>
      <c r="B22" s="3" t="s">
        <v>105</v>
      </c>
      <c r="D22" s="3" t="s">
        <v>122</v>
      </c>
    </row>
    <row r="23" spans="1:4" x14ac:dyDescent="0.25">
      <c r="A23">
        <v>3140</v>
      </c>
      <c r="B23" s="3" t="s">
        <v>104</v>
      </c>
      <c r="D23" s="3" t="s">
        <v>122</v>
      </c>
    </row>
    <row r="24" spans="1:4" x14ac:dyDescent="0.25">
      <c r="A24">
        <v>3120</v>
      </c>
      <c r="B24" s="3" t="s">
        <v>103</v>
      </c>
      <c r="D24" s="3" t="s">
        <v>122</v>
      </c>
    </row>
    <row r="25" spans="1:4" x14ac:dyDescent="0.25">
      <c r="A25">
        <v>3100</v>
      </c>
      <c r="B25" s="3" t="s">
        <v>102</v>
      </c>
      <c r="D25" s="3" t="s">
        <v>122</v>
      </c>
    </row>
    <row r="26" spans="1:4" x14ac:dyDescent="0.25">
      <c r="A26">
        <v>3080</v>
      </c>
      <c r="B26" s="3" t="s">
        <v>101</v>
      </c>
      <c r="D26" s="3" t="s">
        <v>122</v>
      </c>
    </row>
    <row r="27" spans="1:4" x14ac:dyDescent="0.25">
      <c r="A27">
        <v>3060</v>
      </c>
      <c r="B27" s="3" t="s">
        <v>100</v>
      </c>
      <c r="D27" s="3" t="s">
        <v>122</v>
      </c>
    </row>
    <row r="28" spans="1:4" x14ac:dyDescent="0.25">
      <c r="A28">
        <v>3040</v>
      </c>
      <c r="B28" s="3" t="s">
        <v>99</v>
      </c>
      <c r="D28" s="3" t="s">
        <v>122</v>
      </c>
    </row>
    <row r="29" spans="1:4" x14ac:dyDescent="0.25">
      <c r="A29">
        <v>3020</v>
      </c>
      <c r="B29" s="3" t="s">
        <v>98</v>
      </c>
      <c r="D29" s="3" t="s">
        <v>122</v>
      </c>
    </row>
    <row r="30" spans="1:4" x14ac:dyDescent="0.25">
      <c r="A30">
        <v>3000</v>
      </c>
      <c r="B30" s="3" t="s">
        <v>97</v>
      </c>
      <c r="D30" s="3" t="s">
        <v>122</v>
      </c>
    </row>
    <row r="31" spans="1:4" x14ac:dyDescent="0.25">
      <c r="A31">
        <v>2980</v>
      </c>
      <c r="B31" s="3" t="s">
        <v>96</v>
      </c>
      <c r="D31" s="3" t="s">
        <v>122</v>
      </c>
    </row>
    <row r="32" spans="1:4" x14ac:dyDescent="0.25">
      <c r="A32">
        <v>2960</v>
      </c>
      <c r="B32" s="3" t="s">
        <v>95</v>
      </c>
      <c r="D32" s="3" t="s">
        <v>122</v>
      </c>
    </row>
    <row r="33" spans="1:4" x14ac:dyDescent="0.25">
      <c r="A33">
        <v>2940</v>
      </c>
      <c r="B33" s="3" t="s">
        <v>94</v>
      </c>
      <c r="D33" s="3" t="s">
        <v>122</v>
      </c>
    </row>
    <row r="34" spans="1:4" x14ac:dyDescent="0.25">
      <c r="A34">
        <v>2920</v>
      </c>
      <c r="B34" s="3" t="s">
        <v>93</v>
      </c>
      <c r="D34" s="3" t="s">
        <v>122</v>
      </c>
    </row>
    <row r="35" spans="1:4" x14ac:dyDescent="0.25">
      <c r="A35">
        <v>2900</v>
      </c>
      <c r="B35" s="3" t="s">
        <v>91</v>
      </c>
      <c r="D35" s="3" t="s">
        <v>122</v>
      </c>
    </row>
    <row r="36" spans="1:4" x14ac:dyDescent="0.25">
      <c r="A36">
        <v>2880</v>
      </c>
      <c r="B36" s="3" t="s">
        <v>90</v>
      </c>
      <c r="D36" s="3" t="s">
        <v>122</v>
      </c>
    </row>
    <row r="37" spans="1:4" x14ac:dyDescent="0.25">
      <c r="A37">
        <v>2860</v>
      </c>
      <c r="B37" s="3" t="s">
        <v>92</v>
      </c>
      <c r="D37" s="3" t="s">
        <v>122</v>
      </c>
    </row>
    <row r="38" spans="1:4" x14ac:dyDescent="0.25">
      <c r="A38">
        <v>2840</v>
      </c>
      <c r="B38" s="3" t="s">
        <v>89</v>
      </c>
      <c r="D38" s="3" t="s">
        <v>122</v>
      </c>
    </row>
    <row r="39" spans="1:4" x14ac:dyDescent="0.25">
      <c r="A39">
        <v>2820</v>
      </c>
      <c r="B39" s="3" t="s">
        <v>88</v>
      </c>
      <c r="D39" s="3" t="s">
        <v>122</v>
      </c>
    </row>
    <row r="40" spans="1:4" x14ac:dyDescent="0.25">
      <c r="A40">
        <v>2800</v>
      </c>
      <c r="B40" s="3" t="s">
        <v>87</v>
      </c>
      <c r="D40" s="3" t="s">
        <v>122</v>
      </c>
    </row>
    <row r="41" spans="1:4" x14ac:dyDescent="0.25">
      <c r="A41">
        <v>2780</v>
      </c>
      <c r="B41" s="3" t="s">
        <v>86</v>
      </c>
      <c r="D41" s="3" t="s">
        <v>122</v>
      </c>
    </row>
    <row r="42" spans="1:4" x14ac:dyDescent="0.25">
      <c r="A42">
        <v>2760</v>
      </c>
      <c r="B42" s="3" t="s">
        <v>85</v>
      </c>
      <c r="D42" s="3" t="s">
        <v>122</v>
      </c>
    </row>
    <row r="43" spans="1:4" x14ac:dyDescent="0.25">
      <c r="A43">
        <v>2740</v>
      </c>
      <c r="B43" s="3" t="s">
        <v>84</v>
      </c>
      <c r="D43" s="3" t="s">
        <v>122</v>
      </c>
    </row>
    <row r="44" spans="1:4" x14ac:dyDescent="0.25">
      <c r="A44">
        <v>2720</v>
      </c>
      <c r="B44" s="3" t="s">
        <v>83</v>
      </c>
      <c r="D44" s="3" t="s">
        <v>122</v>
      </c>
    </row>
    <row r="45" spans="1:4" x14ac:dyDescent="0.25">
      <c r="A45">
        <v>2700</v>
      </c>
      <c r="B45" s="3" t="s">
        <v>82</v>
      </c>
      <c r="D45" s="3" t="s">
        <v>122</v>
      </c>
    </row>
    <row r="46" spans="1:4" x14ac:dyDescent="0.25">
      <c r="A46">
        <v>2680</v>
      </c>
      <c r="B46" s="3" t="s">
        <v>80</v>
      </c>
      <c r="D46" s="3" t="s">
        <v>122</v>
      </c>
    </row>
    <row r="47" spans="1:4" x14ac:dyDescent="0.25">
      <c r="A47">
        <v>2660</v>
      </c>
      <c r="B47" s="3" t="s">
        <v>77</v>
      </c>
      <c r="D47" s="3" t="s">
        <v>122</v>
      </c>
    </row>
    <row r="48" spans="1:4" x14ac:dyDescent="0.25">
      <c r="A48">
        <v>2640</v>
      </c>
      <c r="B48" s="3" t="s">
        <v>81</v>
      </c>
      <c r="D48" s="3" t="s">
        <v>122</v>
      </c>
    </row>
    <row r="49" spans="1:4" x14ac:dyDescent="0.25">
      <c r="A49">
        <v>2620</v>
      </c>
      <c r="B49" s="3" t="s">
        <v>79</v>
      </c>
      <c r="D49" s="3" t="s">
        <v>122</v>
      </c>
    </row>
    <row r="50" spans="1:4" x14ac:dyDescent="0.25">
      <c r="A50">
        <v>2600</v>
      </c>
      <c r="B50" s="3" t="s">
        <v>76</v>
      </c>
      <c r="D50" s="3" t="s">
        <v>122</v>
      </c>
    </row>
    <row r="51" spans="1:4" x14ac:dyDescent="0.25">
      <c r="A51">
        <v>2580</v>
      </c>
      <c r="B51" s="3" t="s">
        <v>75</v>
      </c>
      <c r="D51" s="3" t="s">
        <v>122</v>
      </c>
    </row>
    <row r="52" spans="1:4" x14ac:dyDescent="0.25">
      <c r="A52">
        <v>2560</v>
      </c>
      <c r="B52" s="3" t="s">
        <v>78</v>
      </c>
      <c r="D52" s="3" t="s">
        <v>122</v>
      </c>
    </row>
    <row r="53" spans="1:4" x14ac:dyDescent="0.25">
      <c r="A53">
        <v>2540</v>
      </c>
      <c r="B53" s="3" t="s">
        <v>74</v>
      </c>
      <c r="D53" s="3" t="s">
        <v>122</v>
      </c>
    </row>
    <row r="54" spans="1:4" x14ac:dyDescent="0.25">
      <c r="A54">
        <v>2520</v>
      </c>
      <c r="B54" s="3" t="s">
        <v>73</v>
      </c>
      <c r="D54" s="3" t="s">
        <v>122</v>
      </c>
    </row>
    <row r="55" spans="1:4" x14ac:dyDescent="0.25">
      <c r="A55">
        <v>2500</v>
      </c>
      <c r="B55" s="3" t="s">
        <v>72</v>
      </c>
      <c r="D55" s="3" t="s">
        <v>122</v>
      </c>
    </row>
    <row r="56" spans="1:4" x14ac:dyDescent="0.25">
      <c r="A56">
        <v>2480</v>
      </c>
      <c r="B56" s="3" t="s">
        <v>71</v>
      </c>
      <c r="D56" s="3" t="s">
        <v>122</v>
      </c>
    </row>
    <row r="57" spans="1:4" x14ac:dyDescent="0.25">
      <c r="A57">
        <v>2460</v>
      </c>
      <c r="B57" s="3" t="s">
        <v>70</v>
      </c>
      <c r="C57">
        <v>188.6</v>
      </c>
      <c r="D57" s="3" t="s">
        <v>122</v>
      </c>
    </row>
    <row r="58" spans="1:4" x14ac:dyDescent="0.25">
      <c r="A58">
        <v>2440</v>
      </c>
      <c r="B58" s="3" t="s">
        <v>69</v>
      </c>
      <c r="C58">
        <v>187.2</v>
      </c>
      <c r="D58" s="3" t="s">
        <v>122</v>
      </c>
    </row>
    <row r="59" spans="1:4" x14ac:dyDescent="0.25">
      <c r="A59">
        <v>2420</v>
      </c>
      <c r="B59" s="3" t="s">
        <v>68</v>
      </c>
      <c r="C59">
        <v>185.6</v>
      </c>
      <c r="D59" s="3" t="s">
        <v>122</v>
      </c>
    </row>
    <row r="60" spans="1:4" x14ac:dyDescent="0.25">
      <c r="A60">
        <v>2400</v>
      </c>
      <c r="B60" s="3" t="s">
        <v>67</v>
      </c>
      <c r="C60" s="4">
        <v>184</v>
      </c>
      <c r="D60" s="3" t="s">
        <v>122</v>
      </c>
    </row>
    <row r="61" spans="1:4" x14ac:dyDescent="0.25">
      <c r="A61">
        <v>2380</v>
      </c>
      <c r="B61" s="3" t="s">
        <v>66</v>
      </c>
      <c r="D61" s="3" t="s">
        <v>66</v>
      </c>
    </row>
    <row r="62" spans="1:4" x14ac:dyDescent="0.25">
      <c r="A62">
        <v>2360</v>
      </c>
      <c r="B62" s="3" t="s">
        <v>65</v>
      </c>
      <c r="D62" s="3" t="s">
        <v>65</v>
      </c>
    </row>
    <row r="63" spans="1:4" x14ac:dyDescent="0.25">
      <c r="A63">
        <v>2340</v>
      </c>
      <c r="B63" s="3" t="s">
        <v>64</v>
      </c>
      <c r="D63" s="3" t="s">
        <v>64</v>
      </c>
    </row>
    <row r="64" spans="1:4" x14ac:dyDescent="0.25">
      <c r="A64">
        <v>2320</v>
      </c>
      <c r="B64" s="3" t="s">
        <v>63</v>
      </c>
      <c r="D64" s="3" t="s">
        <v>63</v>
      </c>
    </row>
    <row r="65" spans="1:4" x14ac:dyDescent="0.25">
      <c r="A65">
        <v>2300</v>
      </c>
      <c r="B65" s="3" t="s">
        <v>62</v>
      </c>
      <c r="D65" s="3" t="s">
        <v>62</v>
      </c>
    </row>
    <row r="66" spans="1:4" x14ac:dyDescent="0.25">
      <c r="A66">
        <v>2280</v>
      </c>
      <c r="B66" s="3" t="s">
        <v>60</v>
      </c>
      <c r="D66" s="3" t="s">
        <v>60</v>
      </c>
    </row>
    <row r="67" spans="1:4" x14ac:dyDescent="0.25">
      <c r="A67">
        <v>2260</v>
      </c>
      <c r="B67" s="3" t="s">
        <v>59</v>
      </c>
      <c r="D67" s="3" t="s">
        <v>59</v>
      </c>
    </row>
    <row r="68" spans="1:4" x14ac:dyDescent="0.25">
      <c r="A68">
        <v>2240</v>
      </c>
      <c r="B68" s="3" t="s">
        <v>61</v>
      </c>
      <c r="D68" s="3" t="s">
        <v>61</v>
      </c>
    </row>
    <row r="69" spans="1:4" x14ac:dyDescent="0.25">
      <c r="A69">
        <v>2220</v>
      </c>
      <c r="B69" s="3" t="s">
        <v>58</v>
      </c>
      <c r="D69" s="3" t="s">
        <v>58</v>
      </c>
    </row>
    <row r="70" spans="1:4" x14ac:dyDescent="0.25">
      <c r="A70">
        <v>2200</v>
      </c>
      <c r="B70" s="3" t="s">
        <v>57</v>
      </c>
      <c r="D70" s="3" t="s">
        <v>57</v>
      </c>
    </row>
    <row r="71" spans="1:4" x14ac:dyDescent="0.25">
      <c r="A71">
        <v>2180</v>
      </c>
      <c r="B71" s="3" t="s">
        <v>56</v>
      </c>
      <c r="D71" s="3" t="s">
        <v>56</v>
      </c>
    </row>
    <row r="72" spans="1:4" x14ac:dyDescent="0.25">
      <c r="A72">
        <v>2160</v>
      </c>
      <c r="B72" s="3" t="s">
        <v>55</v>
      </c>
      <c r="D72" s="3" t="s">
        <v>55</v>
      </c>
    </row>
    <row r="73" spans="1:4" x14ac:dyDescent="0.25">
      <c r="A73">
        <v>2120</v>
      </c>
      <c r="B73" s="3" t="s">
        <v>54</v>
      </c>
      <c r="D73" s="3" t="s">
        <v>54</v>
      </c>
    </row>
    <row r="74" spans="1:4" x14ac:dyDescent="0.25">
      <c r="A74">
        <v>2100</v>
      </c>
      <c r="B74" s="3" t="s">
        <v>53</v>
      </c>
      <c r="D74" s="3" t="s">
        <v>53</v>
      </c>
    </row>
    <row r="75" spans="1:4" x14ac:dyDescent="0.25">
      <c r="A75">
        <v>2060</v>
      </c>
      <c r="B75" s="3" t="s">
        <v>52</v>
      </c>
      <c r="D75" s="3" t="s">
        <v>52</v>
      </c>
    </row>
    <row r="76" spans="1:4" x14ac:dyDescent="0.25">
      <c r="A76">
        <v>2040</v>
      </c>
      <c r="B76" s="3" t="s">
        <v>51</v>
      </c>
      <c r="D76" s="3" t="s">
        <v>51</v>
      </c>
    </row>
    <row r="77" spans="1:4" x14ac:dyDescent="0.25">
      <c r="A77">
        <v>2000</v>
      </c>
      <c r="B77" s="3" t="s">
        <v>50</v>
      </c>
      <c r="D77" s="3" t="s">
        <v>50</v>
      </c>
    </row>
    <row r="78" spans="1:4" x14ac:dyDescent="0.25">
      <c r="A78">
        <v>1980</v>
      </c>
      <c r="B78" s="3" t="s">
        <v>49</v>
      </c>
      <c r="D78" s="3" t="s">
        <v>49</v>
      </c>
    </row>
    <row r="79" spans="1:4" x14ac:dyDescent="0.25">
      <c r="A79">
        <v>1940</v>
      </c>
      <c r="B79" s="3" t="s">
        <v>48</v>
      </c>
      <c r="D79" s="3" t="s">
        <v>48</v>
      </c>
    </row>
    <row r="80" spans="1:4" x14ac:dyDescent="0.25">
      <c r="A80">
        <v>1920</v>
      </c>
      <c r="B80" s="3" t="s">
        <v>47</v>
      </c>
      <c r="D80" s="3" t="s">
        <v>47</v>
      </c>
    </row>
    <row r="81" spans="1:4" x14ac:dyDescent="0.25">
      <c r="A81">
        <v>1880</v>
      </c>
      <c r="B81" s="3" t="s">
        <v>46</v>
      </c>
      <c r="D81" s="3" t="s">
        <v>46</v>
      </c>
    </row>
    <row r="82" spans="1:4" x14ac:dyDescent="0.25">
      <c r="A82">
        <v>1860</v>
      </c>
      <c r="B82" s="3" t="s">
        <v>45</v>
      </c>
      <c r="D82" s="3" t="s">
        <v>45</v>
      </c>
    </row>
    <row r="83" spans="1:4" x14ac:dyDescent="0.25">
      <c r="A83">
        <v>1820</v>
      </c>
      <c r="B83" s="3" t="s">
        <v>44</v>
      </c>
      <c r="D83" s="3" t="s">
        <v>44</v>
      </c>
    </row>
    <row r="84" spans="1:4" x14ac:dyDescent="0.25">
      <c r="A84">
        <v>1800</v>
      </c>
      <c r="B84" s="3" t="s">
        <v>43</v>
      </c>
      <c r="D84" s="3" t="s">
        <v>43</v>
      </c>
    </row>
    <row r="85" spans="1:4" x14ac:dyDescent="0.25">
      <c r="A85">
        <v>1760</v>
      </c>
      <c r="B85" s="3" t="s">
        <v>42</v>
      </c>
      <c r="D85" s="3" t="s">
        <v>42</v>
      </c>
    </row>
    <row r="86" spans="1:4" x14ac:dyDescent="0.25">
      <c r="A86">
        <v>1740</v>
      </c>
      <c r="B86" s="3" t="s">
        <v>41</v>
      </c>
      <c r="D86" s="3" t="s">
        <v>41</v>
      </c>
    </row>
    <row r="87" spans="1:4" x14ac:dyDescent="0.25">
      <c r="A87">
        <v>1700</v>
      </c>
      <c r="B87" s="3" t="s">
        <v>40</v>
      </c>
      <c r="D87" s="3" t="s">
        <v>40</v>
      </c>
    </row>
    <row r="88" spans="1:4" x14ac:dyDescent="0.25">
      <c r="A88">
        <v>1680</v>
      </c>
      <c r="B88" s="3" t="s">
        <v>39</v>
      </c>
      <c r="D88" s="3" t="s">
        <v>39</v>
      </c>
    </row>
    <row r="89" spans="1:4" x14ac:dyDescent="0.25">
      <c r="A89">
        <v>1640</v>
      </c>
      <c r="B89" s="3" t="s">
        <v>38</v>
      </c>
      <c r="D89" s="3" t="s">
        <v>38</v>
      </c>
    </row>
    <row r="90" spans="1:4" x14ac:dyDescent="0.25">
      <c r="A90">
        <v>1620</v>
      </c>
      <c r="B90" s="3" t="s">
        <v>37</v>
      </c>
      <c r="D90" s="3" t="s">
        <v>37</v>
      </c>
    </row>
    <row r="91" spans="1:4" x14ac:dyDescent="0.25">
      <c r="A91">
        <v>1580</v>
      </c>
      <c r="B91" s="3" t="s">
        <v>36</v>
      </c>
      <c r="D91" s="3" t="s">
        <v>36</v>
      </c>
    </row>
    <row r="92" spans="1:4" x14ac:dyDescent="0.25">
      <c r="A92">
        <v>1560</v>
      </c>
      <c r="B92" s="3" t="s">
        <v>35</v>
      </c>
      <c r="D92" s="3" t="s">
        <v>35</v>
      </c>
    </row>
    <row r="93" spans="1:4" x14ac:dyDescent="0.25">
      <c r="A93">
        <v>1520</v>
      </c>
      <c r="B93" s="3" t="s">
        <v>34</v>
      </c>
      <c r="D93" s="3" t="s">
        <v>34</v>
      </c>
    </row>
    <row r="94" spans="1:4" x14ac:dyDescent="0.25">
      <c r="A94">
        <v>1500</v>
      </c>
      <c r="B94" s="3" t="s">
        <v>33</v>
      </c>
      <c r="D94" s="3" t="s">
        <v>33</v>
      </c>
    </row>
    <row r="95" spans="1:4" x14ac:dyDescent="0.25">
      <c r="A95">
        <v>1460</v>
      </c>
      <c r="B95" s="3" t="s">
        <v>32</v>
      </c>
      <c r="D95" s="3" t="s">
        <v>32</v>
      </c>
    </row>
    <row r="96" spans="1:4" x14ac:dyDescent="0.25">
      <c r="A96">
        <v>1440</v>
      </c>
      <c r="B96" s="3" t="s">
        <v>31</v>
      </c>
      <c r="D96" s="3" t="s">
        <v>31</v>
      </c>
    </row>
    <row r="97" spans="1:4" x14ac:dyDescent="0.25">
      <c r="A97">
        <v>1400</v>
      </c>
      <c r="B97" s="3" t="s">
        <v>30</v>
      </c>
      <c r="D97" s="3" t="s">
        <v>30</v>
      </c>
    </row>
    <row r="98" spans="1:4" x14ac:dyDescent="0.25">
      <c r="A98">
        <v>1380</v>
      </c>
      <c r="B98" s="3" t="s">
        <v>29</v>
      </c>
      <c r="D98" s="3" t="s">
        <v>29</v>
      </c>
    </row>
    <row r="99" spans="1:4" x14ac:dyDescent="0.25">
      <c r="A99">
        <v>1340</v>
      </c>
      <c r="B99" s="3" t="s">
        <v>26</v>
      </c>
      <c r="D99" s="3" t="s">
        <v>26</v>
      </c>
    </row>
    <row r="100" spans="1:4" x14ac:dyDescent="0.25">
      <c r="A100">
        <v>1320</v>
      </c>
      <c r="B100" s="3" t="s">
        <v>28</v>
      </c>
      <c r="D100" s="3" t="s">
        <v>28</v>
      </c>
    </row>
    <row r="101" spans="1:4" x14ac:dyDescent="0.25">
      <c r="A101">
        <v>1280</v>
      </c>
      <c r="B101" s="3" t="s">
        <v>25</v>
      </c>
      <c r="D101" s="3" t="s">
        <v>25</v>
      </c>
    </row>
    <row r="102" spans="1:4" x14ac:dyDescent="0.25">
      <c r="A102">
        <v>1260</v>
      </c>
      <c r="B102" s="3" t="s">
        <v>27</v>
      </c>
      <c r="D102" s="3" t="s">
        <v>27</v>
      </c>
    </row>
    <row r="103" spans="1:4" x14ac:dyDescent="0.25">
      <c r="A103">
        <v>1220</v>
      </c>
      <c r="B103" s="3" t="s">
        <v>24</v>
      </c>
      <c r="D103" s="3" t="s">
        <v>24</v>
      </c>
    </row>
    <row r="104" spans="1:4" x14ac:dyDescent="0.25">
      <c r="A104">
        <v>1200</v>
      </c>
      <c r="B104" s="3" t="s">
        <v>22</v>
      </c>
      <c r="D104" s="3" t="s">
        <v>22</v>
      </c>
    </row>
    <row r="105" spans="1:4" x14ac:dyDescent="0.25">
      <c r="A105">
        <v>1160</v>
      </c>
      <c r="B105" s="3" t="s">
        <v>23</v>
      </c>
      <c r="D105" s="3" t="s">
        <v>23</v>
      </c>
    </row>
    <row r="106" spans="1:4" x14ac:dyDescent="0.25">
      <c r="A106">
        <v>1140</v>
      </c>
      <c r="B106" s="3" t="s">
        <v>21</v>
      </c>
      <c r="D106" s="3" t="s">
        <v>21</v>
      </c>
    </row>
    <row r="107" spans="1:4" x14ac:dyDescent="0.25">
      <c r="A107">
        <v>1100</v>
      </c>
      <c r="B107" s="3">
        <v>1100</v>
      </c>
      <c r="D107" s="3">
        <v>1100</v>
      </c>
    </row>
    <row r="108" spans="1:4" x14ac:dyDescent="0.25">
      <c r="A108">
        <v>1080</v>
      </c>
      <c r="B108" s="3" t="s">
        <v>20</v>
      </c>
      <c r="D108" s="3" t="s">
        <v>20</v>
      </c>
    </row>
    <row r="109" spans="1:4" x14ac:dyDescent="0.25">
      <c r="A109">
        <v>1020</v>
      </c>
      <c r="B109" s="3" t="s">
        <v>19</v>
      </c>
      <c r="D109" s="3" t="s">
        <v>19</v>
      </c>
    </row>
    <row r="110" spans="1:4" x14ac:dyDescent="0.25">
      <c r="A110">
        <v>960</v>
      </c>
      <c r="B110" s="3" t="s">
        <v>18</v>
      </c>
      <c r="D110" s="3" t="s">
        <v>18</v>
      </c>
    </row>
    <row r="111" spans="1:4" x14ac:dyDescent="0.25">
      <c r="A111">
        <v>900</v>
      </c>
      <c r="B111" s="3" t="s">
        <v>17</v>
      </c>
      <c r="D111" s="3" t="s">
        <v>17</v>
      </c>
    </row>
    <row r="112" spans="1:4" x14ac:dyDescent="0.25">
      <c r="A112">
        <v>840</v>
      </c>
      <c r="B112" s="3" t="s">
        <v>16</v>
      </c>
      <c r="D112" s="3" t="s">
        <v>16</v>
      </c>
    </row>
    <row r="113" spans="1:4" x14ac:dyDescent="0.25">
      <c r="A113">
        <v>780</v>
      </c>
      <c r="B113" s="3" t="s">
        <v>15</v>
      </c>
      <c r="D113" s="3" t="s">
        <v>15</v>
      </c>
    </row>
    <row r="114" spans="1:4" x14ac:dyDescent="0.25">
      <c r="A114">
        <v>720</v>
      </c>
      <c r="B114" s="3" t="s">
        <v>14</v>
      </c>
      <c r="D114" s="3" t="s">
        <v>14</v>
      </c>
    </row>
    <row r="115" spans="1:4" x14ac:dyDescent="0.25">
      <c r="A115">
        <v>660</v>
      </c>
      <c r="B115" s="3">
        <v>660</v>
      </c>
      <c r="D115" s="3">
        <v>660</v>
      </c>
    </row>
    <row r="116" spans="1:4" x14ac:dyDescent="0.25">
      <c r="A116">
        <v>600</v>
      </c>
      <c r="B116" s="3" t="s">
        <v>13</v>
      </c>
      <c r="D116" s="3" t="s">
        <v>13</v>
      </c>
    </row>
    <row r="117" spans="1:4" x14ac:dyDescent="0.25">
      <c r="A117">
        <v>540</v>
      </c>
      <c r="B117" s="3" t="s">
        <v>12</v>
      </c>
      <c r="D117" s="3" t="s">
        <v>12</v>
      </c>
    </row>
    <row r="118" spans="1:4" x14ac:dyDescent="0.25">
      <c r="A118">
        <v>480</v>
      </c>
      <c r="B118" s="3" t="s">
        <v>11</v>
      </c>
      <c r="D118" s="3" t="s">
        <v>11</v>
      </c>
    </row>
    <row r="119" spans="1:4" x14ac:dyDescent="0.25">
      <c r="A119">
        <v>420</v>
      </c>
      <c r="B119" s="3" t="s">
        <v>10</v>
      </c>
      <c r="D119" s="3" t="s">
        <v>10</v>
      </c>
    </row>
    <row r="120" spans="1:4" x14ac:dyDescent="0.25">
      <c r="A120">
        <v>360</v>
      </c>
      <c r="B120" s="3">
        <v>360</v>
      </c>
      <c r="D120" s="3">
        <v>360</v>
      </c>
    </row>
    <row r="121" spans="1:4" x14ac:dyDescent="0.25">
      <c r="A121">
        <v>300</v>
      </c>
      <c r="B121" s="3" t="s">
        <v>9</v>
      </c>
      <c r="D121" s="3" t="s">
        <v>9</v>
      </c>
    </row>
    <row r="122" spans="1:4" x14ac:dyDescent="0.25">
      <c r="A122">
        <v>240</v>
      </c>
      <c r="B122" s="3">
        <v>240</v>
      </c>
      <c r="D122" s="3">
        <v>240</v>
      </c>
    </row>
    <row r="123" spans="1:4" x14ac:dyDescent="0.25">
      <c r="A123">
        <v>180</v>
      </c>
      <c r="B123" s="3" t="s">
        <v>8</v>
      </c>
      <c r="D123" s="3" t="s">
        <v>8</v>
      </c>
    </row>
    <row r="124" spans="1:4" x14ac:dyDescent="0.25">
      <c r="A124">
        <v>120</v>
      </c>
      <c r="B124" s="3">
        <v>120</v>
      </c>
      <c r="D124" s="3">
        <v>120</v>
      </c>
    </row>
    <row r="125" spans="1:4" x14ac:dyDescent="0.25">
      <c r="A125">
        <v>60</v>
      </c>
      <c r="B125" s="3">
        <v>60</v>
      </c>
      <c r="D125" s="3">
        <v>60</v>
      </c>
    </row>
    <row r="126" spans="1:4" x14ac:dyDescent="0.25">
      <c r="A126">
        <v>0</v>
      </c>
      <c r="B126" s="3">
        <v>0</v>
      </c>
      <c r="D126" s="3">
        <v>0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zoomScale="85" zoomScaleNormal="85" workbookViewId="0">
      <selection activeCell="C10" sqref="C10"/>
    </sheetView>
  </sheetViews>
  <sheetFormatPr defaultRowHeight="15" x14ac:dyDescent="0.25"/>
  <cols>
    <col min="1" max="1" width="11" customWidth="1"/>
    <col min="2" max="2" width="11.5703125" customWidth="1"/>
    <col min="3" max="3" width="13.28515625" bestFit="1" customWidth="1"/>
    <col min="4" max="4" width="17.85546875" customWidth="1"/>
    <col min="5" max="5" width="14" customWidth="1"/>
    <col min="6" max="6" width="16.140625" hidden="1" customWidth="1"/>
  </cols>
  <sheetData>
    <row r="3" spans="1:8" x14ac:dyDescent="0.25">
      <c r="A3" s="11" t="s">
        <v>146</v>
      </c>
      <c r="B3" s="11" t="s">
        <v>147</v>
      </c>
      <c r="C3" s="11" t="s">
        <v>148</v>
      </c>
      <c r="D3" s="13">
        <v>2.17</v>
      </c>
      <c r="E3" s="12">
        <v>4.33</v>
      </c>
      <c r="F3" s="15">
        <v>12.99</v>
      </c>
    </row>
    <row r="4" spans="1:8" x14ac:dyDescent="0.25">
      <c r="A4" s="8" t="s">
        <v>135</v>
      </c>
      <c r="B4" s="9">
        <v>4.5999999999999996</v>
      </c>
      <c r="C4" s="10">
        <v>6.7</v>
      </c>
      <c r="D4" s="14">
        <f>ROUND(C4*D$3,2)</f>
        <v>14.54</v>
      </c>
      <c r="E4" s="1">
        <f>ROUND(C4*E$3,2)</f>
        <v>29.01</v>
      </c>
      <c r="F4" s="16">
        <f>ROUND(C4*F$3,2)</f>
        <v>87.03</v>
      </c>
    </row>
    <row r="5" spans="1:8" x14ac:dyDescent="0.25">
      <c r="A5" s="8" t="s">
        <v>136</v>
      </c>
      <c r="B5" s="9">
        <v>9.1999999999999993</v>
      </c>
      <c r="C5" s="10">
        <v>13.4</v>
      </c>
      <c r="D5" s="14">
        <f t="shared" ref="D5:D14" si="0">ROUND(C5*D$3,2)</f>
        <v>29.08</v>
      </c>
      <c r="E5" s="1">
        <f t="shared" ref="E5:E14" si="1">ROUND(C5*E$3,2)</f>
        <v>58.02</v>
      </c>
      <c r="F5" s="16">
        <f t="shared" ref="F5:F14" si="2">ROUND(C5*F$3,2)</f>
        <v>174.07</v>
      </c>
    </row>
    <row r="6" spans="1:8" x14ac:dyDescent="0.25">
      <c r="A6" s="8" t="s">
        <v>137</v>
      </c>
      <c r="B6" s="9">
        <v>18.399999999999999</v>
      </c>
      <c r="C6" s="10">
        <v>26.7</v>
      </c>
      <c r="D6" s="14">
        <f t="shared" si="0"/>
        <v>57.94</v>
      </c>
      <c r="E6" s="1">
        <f t="shared" si="1"/>
        <v>115.61</v>
      </c>
      <c r="F6" s="16">
        <f t="shared" si="2"/>
        <v>346.83</v>
      </c>
    </row>
    <row r="7" spans="1:8" x14ac:dyDescent="0.25">
      <c r="A7" s="8" t="s">
        <v>138</v>
      </c>
      <c r="B7" s="9">
        <v>27.6</v>
      </c>
      <c r="C7" s="10">
        <v>40</v>
      </c>
      <c r="D7" s="14">
        <f t="shared" si="0"/>
        <v>86.8</v>
      </c>
      <c r="E7" s="1">
        <f t="shared" si="1"/>
        <v>173.2</v>
      </c>
      <c r="F7" s="16">
        <f t="shared" si="2"/>
        <v>519.6</v>
      </c>
    </row>
    <row r="8" spans="1:8" x14ac:dyDescent="0.25">
      <c r="A8" s="8" t="s">
        <v>139</v>
      </c>
      <c r="B8" s="9">
        <v>50.6</v>
      </c>
      <c r="C8" s="10">
        <v>73.400000000000006</v>
      </c>
      <c r="D8" s="14">
        <f t="shared" si="0"/>
        <v>159.28</v>
      </c>
      <c r="E8" s="1">
        <f t="shared" si="1"/>
        <v>317.82</v>
      </c>
      <c r="F8" s="16">
        <f t="shared" si="2"/>
        <v>953.47</v>
      </c>
      <c r="H8" s="7">
        <f>D8+D8+D8</f>
        <v>477.84000000000003</v>
      </c>
    </row>
    <row r="9" spans="1:8" x14ac:dyDescent="0.25">
      <c r="A9" s="8" t="s">
        <v>140</v>
      </c>
      <c r="B9" s="9">
        <v>84.4</v>
      </c>
      <c r="C9" s="10">
        <v>122.3</v>
      </c>
      <c r="D9" s="14">
        <f t="shared" si="0"/>
        <v>265.39</v>
      </c>
      <c r="E9" s="1">
        <f t="shared" si="1"/>
        <v>529.55999999999995</v>
      </c>
      <c r="F9" s="16">
        <f t="shared" si="2"/>
        <v>1588.68</v>
      </c>
    </row>
    <row r="10" spans="1:8" ht="62.25" x14ac:dyDescent="0.25">
      <c r="A10" s="8" t="s">
        <v>141</v>
      </c>
      <c r="B10" s="9">
        <v>184</v>
      </c>
      <c r="C10" s="10">
        <v>267</v>
      </c>
      <c r="D10" s="14">
        <f t="shared" si="0"/>
        <v>579.39</v>
      </c>
      <c r="E10" s="1">
        <f t="shared" si="1"/>
        <v>1156.1099999999999</v>
      </c>
      <c r="F10" s="16">
        <f t="shared" si="2"/>
        <v>3468.33</v>
      </c>
    </row>
    <row r="11" spans="1:8" ht="47.25" x14ac:dyDescent="0.25">
      <c r="A11" s="8" t="s">
        <v>142</v>
      </c>
      <c r="B11" s="9">
        <v>306.8</v>
      </c>
      <c r="C11" s="10">
        <v>445</v>
      </c>
      <c r="D11" s="14">
        <f t="shared" si="0"/>
        <v>965.65</v>
      </c>
      <c r="E11" s="1">
        <f t="shared" si="1"/>
        <v>1926.85</v>
      </c>
      <c r="F11" s="16">
        <f t="shared" si="2"/>
        <v>5780.55</v>
      </c>
    </row>
    <row r="12" spans="1:8" ht="47.25" x14ac:dyDescent="0.25">
      <c r="A12" s="8" t="s">
        <v>143</v>
      </c>
      <c r="B12" s="9">
        <v>460</v>
      </c>
      <c r="C12" s="10">
        <v>667</v>
      </c>
      <c r="D12" s="14">
        <f t="shared" si="0"/>
        <v>1447.39</v>
      </c>
      <c r="E12" s="1">
        <f t="shared" si="1"/>
        <v>2888.11</v>
      </c>
      <c r="F12" s="16">
        <f t="shared" si="2"/>
        <v>8664.33</v>
      </c>
    </row>
    <row r="13" spans="1:8" ht="47.25" x14ac:dyDescent="0.25">
      <c r="A13" s="8" t="s">
        <v>144</v>
      </c>
      <c r="B13" s="9">
        <v>920</v>
      </c>
      <c r="C13" s="10">
        <v>1334</v>
      </c>
      <c r="D13" s="14">
        <f t="shared" si="0"/>
        <v>2894.78</v>
      </c>
      <c r="E13" s="1">
        <f t="shared" si="1"/>
        <v>5776.22</v>
      </c>
      <c r="F13" s="16">
        <f t="shared" si="2"/>
        <v>17328.66</v>
      </c>
    </row>
    <row r="14" spans="1:8" ht="32.25" x14ac:dyDescent="0.25">
      <c r="A14" s="8" t="s">
        <v>145</v>
      </c>
      <c r="B14" s="9">
        <v>1270</v>
      </c>
      <c r="C14" s="10">
        <v>1840</v>
      </c>
      <c r="D14" s="14">
        <f t="shared" si="0"/>
        <v>3992.8</v>
      </c>
      <c r="E14" s="1">
        <f t="shared" si="1"/>
        <v>7967.2</v>
      </c>
      <c r="F14" s="16">
        <f t="shared" si="2"/>
        <v>23901.599999999999</v>
      </c>
    </row>
    <row r="16" spans="1:8" x14ac:dyDescent="0.25">
      <c r="D16" s="7"/>
      <c r="E16">
        <f>E9+E9+E5+E4</f>
        <v>1146.1499999999999</v>
      </c>
      <c r="F16" s="17">
        <f>F9+F9+F5+F4</f>
        <v>3438.4600000000005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Arkusz2</vt:lpstr>
      <vt:lpstr>rozbicie pojemności na pojemnik</vt:lpstr>
      <vt:lpstr>Arkusz4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2019-04-03T07:09:16Z</dcterms:modified>
</cp:coreProperties>
</file>